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drawings/drawing2.xml" ContentType="application/vnd.openxmlformats-officedocument.drawing+xml"/>
  <Override PartName="/xl/ctrlProps/ctrlProp4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10"/>
  <workbookPr/>
  <mc:AlternateContent xmlns:mc="http://schemas.openxmlformats.org/markup-compatibility/2006">
    <mc:Choice Requires="x15">
      <x15ac:absPath xmlns:x15ac="http://schemas.microsoft.com/office/spreadsheetml/2010/11/ac" url="https://cityrealtyadelaide.sharepoint.com/sites/ResidentialTeam/Shared Documents/NRAS - Docs, Info/"/>
    </mc:Choice>
  </mc:AlternateContent>
  <xr:revisionPtr revIDLastSave="17" documentId="8_{EB58CEEC-1E88-42E0-A56F-7571D2E7B88E}" xr6:coauthVersionLast="47" xr6:coauthVersionMax="47" xr10:uidLastSave="{06E3FB68-5277-46D5-91FE-A9A429870633}"/>
  <bookViews>
    <workbookView xWindow="-120" yWindow="-120" windowWidth="29040" windowHeight="15720" xr2:uid="{00000000-000D-0000-FFFF-FFFF00000000}"/>
  </bookViews>
  <sheets>
    <sheet name="Eligibility Checker" sheetId="2" r:id="rId1"/>
    <sheet name="YTD Income Calculator" sheetId="3" r:id="rId2"/>
    <sheet name="Current NRAS YEAR" sheetId="1" state="hidden" r:id="rId3"/>
  </sheets>
  <externalReferences>
    <externalReference r:id="rId4"/>
    <externalReference r:id="rId5"/>
    <externalReference r:id="rId6"/>
  </externalReferences>
  <definedNames>
    <definedName name="Block_Common_Reference">#REF!</definedName>
    <definedName name="Incentive_Fee_Percentage">'[1]Tables 1'!$J$5:$J$36</definedName>
    <definedName name="NRASYEARS">[2]Tables!$K$4:$K$19</definedName>
    <definedName name="Payment_Type">'[3]Tables 1'!$F$5:$F$22</definedName>
    <definedName name="_xlnm.Print_Area" localSheetId="0">'Eligibility Checker'!$A$1:$L$104</definedName>
    <definedName name="_xlnm.Print_Area" localSheetId="1">'YTD Income Calculator'!$A$1:$F$42</definedName>
    <definedName name="Property_and_Tenancy_Manager_Type">'[3]Tables 1'!$D$5:$D$16</definedName>
    <definedName name="PropertyAgent">'[3]Tables 1'!$J$5:$J$29</definedName>
    <definedName name="Tenant_Changes" localSheetId="2">'Current NRAS YEAR'!#REF!</definedName>
    <definedName name="Tenant_Changes">#REF!</definedName>
    <definedName name="YN_Dropdown" localSheetId="2">'Current NRAS YEAR'!#REF!</definedName>
    <definedName name="YN_Dropdow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1" l="1"/>
  <c r="D4" i="1"/>
  <c r="D5" i="1"/>
  <c r="P20" i="2" s="1"/>
  <c r="D18" i="1" l="1"/>
  <c r="E5" i="1"/>
  <c r="F5" i="1"/>
  <c r="G5" i="1" s="1"/>
  <c r="H5" i="1" s="1"/>
  <c r="I5" i="1" s="1"/>
  <c r="J5" i="1" s="1"/>
  <c r="E18" i="1" l="1"/>
  <c r="E23" i="1"/>
  <c r="B103" i="2" l="1"/>
  <c r="B102" i="2"/>
  <c r="F2" i="2"/>
  <c r="F18" i="1" l="1"/>
  <c r="Q20" i="2" l="1"/>
  <c r="G18" i="1"/>
  <c r="C28" i="3"/>
  <c r="C15" i="3"/>
  <c r="J21" i="3" s="1"/>
  <c r="H18" i="1" l="1"/>
  <c r="C19" i="3"/>
  <c r="J19" i="3"/>
  <c r="J24" i="3" s="1"/>
  <c r="E22" i="3" s="1"/>
  <c r="C29" i="3"/>
  <c r="C16" i="3"/>
  <c r="J22" i="3" s="1"/>
  <c r="J23" i="3" s="1"/>
  <c r="J58" i="2" l="1"/>
  <c r="J56" i="2"/>
  <c r="J54" i="2"/>
  <c r="J52" i="2"/>
  <c r="J50" i="2"/>
  <c r="J75" i="2"/>
  <c r="J73" i="2"/>
  <c r="J71" i="2"/>
  <c r="J69" i="2"/>
  <c r="J67" i="2"/>
  <c r="J98" i="2"/>
  <c r="J96" i="2"/>
  <c r="J94" i="2"/>
  <c r="J92" i="2"/>
  <c r="J90" i="2"/>
  <c r="J88" i="2"/>
  <c r="J86" i="2"/>
  <c r="J84" i="2"/>
  <c r="D34" i="2" l="1"/>
  <c r="D33" i="2"/>
  <c r="D32" i="2"/>
  <c r="B29" i="2"/>
  <c r="O18" i="2"/>
  <c r="P18" i="2" s="1"/>
  <c r="O17" i="2"/>
  <c r="P9" i="2"/>
  <c r="E26" i="1"/>
  <c r="E25" i="1"/>
  <c r="E24" i="1"/>
  <c r="I18" i="1"/>
  <c r="D6" i="1"/>
  <c r="D19" i="1" s="1"/>
  <c r="Q9" i="2" l="1"/>
  <c r="P17" i="2"/>
  <c r="Q17" i="2" s="1"/>
  <c r="Q18" i="2"/>
  <c r="D7" i="1"/>
  <c r="D20" i="1" s="1"/>
  <c r="J18" i="1"/>
  <c r="J100" i="2"/>
  <c r="H34" i="2" s="1"/>
  <c r="J77" i="2"/>
  <c r="H33" i="2" s="1"/>
  <c r="J60" i="2"/>
  <c r="H32" i="2" s="1"/>
  <c r="E6" i="1"/>
  <c r="E19" i="1" s="1"/>
  <c r="P23" i="2" l="1"/>
  <c r="F6" i="1"/>
  <c r="F19" i="1" s="1"/>
  <c r="D8" i="1"/>
  <c r="D21" i="1" s="1"/>
  <c r="H36" i="2"/>
  <c r="J37" i="2" s="1"/>
  <c r="H37" i="2" s="1"/>
  <c r="Q23" i="2" l="1"/>
  <c r="H27" i="2" s="1"/>
  <c r="G40" i="2" s="1"/>
  <c r="G6" i="1"/>
  <c r="G19" i="1" s="1"/>
  <c r="H6" i="1" l="1"/>
  <c r="H19" i="1" s="1"/>
  <c r="I6" i="1" l="1"/>
  <c r="I19" i="1" s="1"/>
  <c r="J6" i="1" l="1"/>
  <c r="J19" i="1" s="1"/>
</calcChain>
</file>

<file path=xl/sharedStrings.xml><?xml version="1.0" encoding="utf-8"?>
<sst xmlns="http://schemas.openxmlformats.org/spreadsheetml/2006/main" count="197" uniqueCount="88">
  <si>
    <t>Initial</t>
  </si>
  <si>
    <t>Children</t>
  </si>
  <si>
    <t>Adults</t>
  </si>
  <si>
    <t>1 only</t>
  </si>
  <si>
    <t>Adult</t>
  </si>
  <si>
    <t>Sole</t>
  </si>
  <si>
    <t>For Each Adult</t>
  </si>
  <si>
    <t>Couple</t>
  </si>
  <si>
    <t>OR</t>
  </si>
  <si>
    <t>First Adult</t>
  </si>
  <si>
    <t>First Sole Parent</t>
  </si>
  <si>
    <t>Each Additional Adult</t>
  </si>
  <si>
    <t>Each Child</t>
  </si>
  <si>
    <t>Upper</t>
  </si>
  <si>
    <t>Yes</t>
  </si>
  <si>
    <t>No</t>
  </si>
  <si>
    <t>How many adults will be living in the dwelling?</t>
  </si>
  <si>
    <t>Is this the tenants first year in an NRAS dwelling?</t>
  </si>
  <si>
    <t>How many children will be living in the dwelling?</t>
  </si>
  <si>
    <t>Is there a sole parent living in the dwelling?</t>
  </si>
  <si>
    <t>Year of tenant</t>
  </si>
  <si>
    <t>Sole parent</t>
  </si>
  <si>
    <t>Income as reported on the tenants TDA</t>
  </si>
  <si>
    <t>NRAS eligibility income</t>
  </si>
  <si>
    <t>Additional Adults</t>
  </si>
  <si>
    <t>Sole Parent</t>
  </si>
  <si>
    <t>This amount is based on the tenants first year in the property using the lower income limit</t>
  </si>
  <si>
    <t>This amount is based on the tenants being in the property for more than one year using the upper income limit</t>
  </si>
  <si>
    <t>Income Source</t>
  </si>
  <si>
    <t>Weekly</t>
  </si>
  <si>
    <t>Fortnightly</t>
  </si>
  <si>
    <t>Monthly</t>
  </si>
  <si>
    <t>Per Annum</t>
  </si>
  <si>
    <t>Amount</t>
  </si>
  <si>
    <t>Frequency</t>
  </si>
  <si>
    <t>Total Income</t>
  </si>
  <si>
    <t>Tenant One</t>
  </si>
  <si>
    <t>ELIGIBILITY STATUS</t>
  </si>
  <si>
    <t>ELIGIBLE</t>
  </si>
  <si>
    <t>INELIGIBLE</t>
  </si>
  <si>
    <t>Tenant TWO</t>
  </si>
  <si>
    <t>Tenant ONE</t>
  </si>
  <si>
    <t>Tenant THREE +</t>
  </si>
  <si>
    <t>Tenant Two</t>
  </si>
  <si>
    <t>Tenant Three +</t>
  </si>
  <si>
    <t>Name</t>
  </si>
  <si>
    <t>To use this eligibilty checker simply enter the details into the blue boxes and make a selection from the relevant dropdown boxes.</t>
  </si>
  <si>
    <t>If the tenant is eligible please save this document as a PDF and upload into NRAS centre as part of the prood of income</t>
  </si>
  <si>
    <t>Annualy</t>
  </si>
  <si>
    <t>Annually</t>
  </si>
  <si>
    <t>REPORTED INCOME</t>
  </si>
  <si>
    <t>Allocation Number</t>
  </si>
  <si>
    <t>PaySlip End Date</t>
  </si>
  <si>
    <t>Financial Year Start/ (Job Start)</t>
  </si>
  <si>
    <t>Total Days covered in YTD Figure</t>
  </si>
  <si>
    <t>Total Weeks covered in YTD Figure</t>
  </si>
  <si>
    <t>YTD Salary</t>
  </si>
  <si>
    <t>Extrapolated Yearly Figure</t>
  </si>
  <si>
    <t>Annual income</t>
  </si>
  <si>
    <t>Daily</t>
  </si>
  <si>
    <t>Period of Testing (Daily Calculator)</t>
  </si>
  <si>
    <t>Beginning Date</t>
  </si>
  <si>
    <t>End Date</t>
  </si>
  <si>
    <t>Number of Days in Period</t>
  </si>
  <si>
    <t>Total Income Earned in Period</t>
  </si>
  <si>
    <t>NRAS Allocation ID</t>
  </si>
  <si>
    <t>Use this calculator for extrapolation of tenants 'Pay Slip' YTD Income. 
Simply enter the details into the blue boxes and make a selection from the relevant drop down boxes</t>
  </si>
  <si>
    <t>View results for a different equivalent period</t>
  </si>
  <si>
    <t>Monthlys</t>
  </si>
  <si>
    <t>Tenant Name</t>
  </si>
  <si>
    <t>YTD INCOME CALCULATOR</t>
  </si>
  <si>
    <t>% of income towards rent</t>
  </si>
  <si>
    <t>Total Annual Income as reported below</t>
  </si>
  <si>
    <t>Property Address</t>
  </si>
  <si>
    <t>NRAS Rent to be charged</t>
  </si>
  <si>
    <t>&lt;-- update annually --&gt;</t>
  </si>
  <si>
    <t>TOTAL</t>
  </si>
  <si>
    <t>INITIAL</t>
  </si>
  <si>
    <t>UPPER</t>
  </si>
  <si>
    <t>Eligibility for 1 May 2021 - 30 April 2022</t>
  </si>
  <si>
    <t>2022/23</t>
  </si>
  <si>
    <t>Hania Baseer</t>
  </si>
  <si>
    <t>Annual Salary</t>
  </si>
  <si>
    <t>48 Joy Cres Murray Bridge</t>
  </si>
  <si>
    <t>F00184</t>
  </si>
  <si>
    <t>Aliisa Aaltonen</t>
  </si>
  <si>
    <t>Employment</t>
  </si>
  <si>
    <t>23/24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</si>
</sst>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C09]dd\-mmm\-yy;@"/>
    <numFmt numFmtId="165" formatCode="_-&quot;$&quot;* #,##0_-;\-&quot;$&quot;* #,##0_-;_-&quot;$&quot;* &quot;-&quot;??_-;_-@_-"/>
    <numFmt numFmtId="166" formatCode="&quot;$&quot;#,##0.00"/>
    <numFmt numFmtId="167" formatCode="0.0%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11"/>
      <color theme="1"/>
      <name val="Segoe UI"/>
      <family val="2"/>
    </font>
    <font>
      <b/>
      <sz val="22"/>
      <color theme="1" tint="0.249977111117893"/>
      <name val="Segoe UI"/>
      <family val="2"/>
    </font>
    <font>
      <sz val="10"/>
      <color theme="0"/>
      <name val="Segoe UI"/>
      <family val="2"/>
    </font>
    <font>
      <b/>
      <sz val="14"/>
      <color theme="1"/>
      <name val="Segoe UI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Segoe UI"/>
      <family val="2"/>
    </font>
    <font>
      <b/>
      <sz val="11"/>
      <color rgb="FF00518E"/>
      <name val="Segoe UI"/>
      <family val="2"/>
    </font>
    <font>
      <b/>
      <sz val="11"/>
      <color theme="1"/>
      <name val="Calibri"/>
      <family val="2"/>
      <scheme val="minor"/>
    </font>
    <font>
      <b/>
      <sz val="10"/>
      <color rgb="FF00B0F0"/>
      <name val="Segoe UI"/>
      <family val="2"/>
    </font>
    <font>
      <b/>
      <sz val="14"/>
      <color rgb="FF00518E"/>
      <name val="Segoe UI"/>
      <family val="2"/>
    </font>
    <font>
      <b/>
      <sz val="11"/>
      <color theme="0"/>
      <name val="Segoe UI"/>
      <family val="2"/>
    </font>
    <font>
      <sz val="11"/>
      <color theme="1"/>
      <name val="Segoe UI"/>
      <family val="2"/>
    </font>
    <font>
      <b/>
      <sz val="22"/>
      <color theme="1" tint="0.249977111117893"/>
      <name val="Segoe UI"/>
      <family val="2"/>
    </font>
    <font>
      <sz val="11"/>
      <color rgb="FFFF0000"/>
      <name val="Segoe UI"/>
      <family val="2"/>
    </font>
    <font>
      <b/>
      <sz val="11"/>
      <color rgb="FF00518E"/>
      <name val="Segoe UI"/>
      <family val="2"/>
    </font>
    <font>
      <sz val="11"/>
      <color rgb="FF00518E"/>
      <name val="Segoe UI"/>
      <family val="2"/>
    </font>
    <font>
      <b/>
      <sz val="11"/>
      <color rgb="FFFF0000"/>
      <name val="Segoe UI"/>
      <family val="2"/>
    </font>
    <font>
      <sz val="10"/>
      <color rgb="FFFF0000"/>
      <name val="Segoe UI"/>
      <family val="2"/>
    </font>
    <font>
      <sz val="10"/>
      <color theme="1"/>
      <name val="Segoe UI"/>
      <family val="2"/>
    </font>
    <font>
      <b/>
      <sz val="10"/>
      <color theme="0"/>
      <name val="Segoe UI"/>
      <family val="2"/>
    </font>
    <font>
      <sz val="10"/>
      <color theme="0"/>
      <name val="Segoe UI"/>
      <family val="2"/>
    </font>
    <font>
      <vertAlign val="superscript"/>
      <sz val="10"/>
      <color theme="1"/>
      <name val="Segoe UI"/>
      <family val="2"/>
    </font>
    <font>
      <i/>
      <sz val="10"/>
      <color theme="1" tint="0.499984740745262"/>
      <name val="Segoe UI"/>
      <family val="2"/>
    </font>
    <font>
      <i/>
      <sz val="9"/>
      <color theme="1"/>
      <name val="Segoe UI"/>
      <family val="2"/>
    </font>
    <font>
      <sz val="9"/>
      <color theme="1"/>
      <name val="Segoe UI"/>
      <family val="2"/>
    </font>
    <font>
      <b/>
      <sz val="10"/>
      <color theme="1"/>
      <name val="Segoe UI"/>
      <family val="2"/>
    </font>
    <font>
      <b/>
      <sz val="9"/>
      <color theme="1"/>
      <name val="Segoe UI"/>
      <family val="2"/>
    </font>
    <font>
      <i/>
      <sz val="9"/>
      <color theme="0"/>
      <name val="Segoe UI"/>
      <family val="2"/>
    </font>
    <font>
      <b/>
      <sz val="16"/>
      <color theme="1"/>
      <name val="Segoe UI"/>
      <family val="2"/>
    </font>
    <font>
      <b/>
      <sz val="18"/>
      <color theme="1"/>
      <name val="Segoe UI"/>
      <family val="2"/>
    </font>
    <font>
      <b/>
      <sz val="14"/>
      <color theme="1"/>
      <name val="Segoe UI"/>
      <family val="2"/>
    </font>
    <font>
      <b/>
      <sz val="10"/>
      <color rgb="FF00518E"/>
      <name val="Segoe UI"/>
      <family val="2"/>
    </font>
    <font>
      <sz val="10"/>
      <color rgb="FF00518E"/>
      <name val="Segoe UI"/>
      <family val="2"/>
    </font>
    <font>
      <sz val="10.5"/>
      <color theme="1"/>
      <name val="Segoe UI"/>
      <family val="2"/>
    </font>
    <font>
      <vertAlign val="superscript"/>
      <sz val="10"/>
      <color rgb="FFFF0000"/>
      <name val="Segoe UI"/>
      <family val="2"/>
    </font>
    <font>
      <i/>
      <sz val="10"/>
      <color rgb="FFFF0000"/>
      <name val="Segoe UI"/>
      <family val="2"/>
    </font>
    <font>
      <b/>
      <sz val="11"/>
      <color theme="7" tint="-0.249977111117893"/>
      <name val="Calibri"/>
      <family val="2"/>
      <scheme val="minor"/>
    </font>
    <font>
      <b/>
      <sz val="22"/>
      <color rgb="FFFF0000"/>
      <name val="Segoe UI"/>
      <family val="2"/>
    </font>
    <font>
      <i/>
      <sz val="9"/>
      <color rgb="FFFF0000"/>
      <name val="Segoe UI"/>
      <family val="2"/>
    </font>
    <font>
      <b/>
      <sz val="18"/>
      <color rgb="FFFF0000"/>
      <name val="Segoe UI"/>
      <family val="2"/>
    </font>
    <font>
      <b/>
      <sz val="10"/>
      <color rgb="FFFF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thin">
        <color theme="1" tint="0.249977111117893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/>
      <right/>
      <top style="thin">
        <color theme="1" tint="0.249977111117893"/>
      </top>
      <bottom style="thin">
        <color theme="1" tint="0.249977111117893"/>
      </bottom>
      <diagonal/>
    </border>
    <border>
      <left/>
      <right/>
      <top/>
      <bottom style="thin">
        <color theme="1" tint="0.249977111117893"/>
      </bottom>
      <diagonal/>
    </border>
    <border>
      <left style="thin">
        <color theme="1" tint="0.249977111117893"/>
      </left>
      <right/>
      <top style="thin">
        <color theme="1" tint="0.249977111117893"/>
      </top>
      <bottom/>
      <diagonal/>
    </border>
    <border>
      <left/>
      <right/>
      <top style="thin">
        <color theme="1" tint="0.249977111117893"/>
      </top>
      <bottom/>
      <diagonal/>
    </border>
    <border>
      <left/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/>
      <top/>
      <bottom style="thin">
        <color theme="1" tint="0.249977111117893"/>
      </bottom>
      <diagonal/>
    </border>
    <border>
      <left/>
      <right style="thin">
        <color theme="1" tint="0.249977111117893"/>
      </right>
      <top/>
      <bottom style="thin">
        <color theme="1" tint="0.249977111117893"/>
      </bottom>
      <diagonal/>
    </border>
    <border>
      <left style="thin">
        <color theme="1" tint="0.249977111117893"/>
      </left>
      <right/>
      <top/>
      <bottom/>
      <diagonal/>
    </border>
    <border>
      <left/>
      <right style="thin">
        <color theme="1" tint="0.249977111117893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7">
    <xf numFmtId="0" fontId="0" fillId="0" borderId="0" xfId="0"/>
    <xf numFmtId="0" fontId="2" fillId="2" borderId="0" xfId="0" applyFont="1" applyFill="1" applyProtection="1">
      <protection hidden="1"/>
    </xf>
    <xf numFmtId="44" fontId="2" fillId="2" borderId="0" xfId="1" applyFont="1" applyFill="1" applyAlignment="1" applyProtection="1">
      <alignment horizontal="right"/>
      <protection hidden="1"/>
    </xf>
    <xf numFmtId="0" fontId="3" fillId="2" borderId="0" xfId="0" applyFont="1" applyFill="1" applyProtection="1">
      <protection hidden="1"/>
    </xf>
    <xf numFmtId="164" fontId="4" fillId="2" borderId="0" xfId="0" applyNumberFormat="1" applyFont="1" applyFill="1" applyProtection="1">
      <protection hidden="1"/>
    </xf>
    <xf numFmtId="0" fontId="4" fillId="2" borderId="0" xfId="0" applyFont="1" applyFill="1" applyProtection="1">
      <protection hidden="1"/>
    </xf>
    <xf numFmtId="44" fontId="2" fillId="2" borderId="1" xfId="1" applyFont="1" applyFill="1" applyBorder="1" applyAlignment="1" applyProtection="1">
      <alignment horizontal="right"/>
      <protection hidden="1"/>
    </xf>
    <xf numFmtId="44" fontId="2" fillId="2" borderId="2" xfId="1" applyFont="1" applyFill="1" applyBorder="1" applyAlignment="1" applyProtection="1">
      <alignment horizontal="right"/>
      <protection hidden="1"/>
    </xf>
    <xf numFmtId="0" fontId="2" fillId="2" borderId="2" xfId="0" applyFont="1" applyFill="1" applyBorder="1" applyProtection="1">
      <protection hidden="1"/>
    </xf>
    <xf numFmtId="0" fontId="2" fillId="2" borderId="2" xfId="0" applyFont="1" applyFill="1" applyBorder="1" applyAlignment="1" applyProtection="1">
      <alignment horizontal="right"/>
      <protection hidden="1"/>
    </xf>
    <xf numFmtId="165" fontId="2" fillId="2" borderId="0" xfId="1" applyNumberFormat="1" applyFont="1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44" fontId="2" fillId="2" borderId="0" xfId="1" applyFont="1" applyFill="1" applyAlignment="1" applyProtection="1">
      <alignment horizontal="left"/>
      <protection hidden="1"/>
    </xf>
    <xf numFmtId="0" fontId="7" fillId="0" borderId="0" xfId="0" applyFont="1"/>
    <xf numFmtId="0" fontId="8" fillId="0" borderId="0" xfId="0" applyFont="1" applyAlignment="1">
      <alignment horizontal="center" vertical="center" wrapText="1"/>
    </xf>
    <xf numFmtId="0" fontId="7" fillId="0" borderId="0" xfId="0" applyFont="1" applyProtection="1">
      <protection locked="0"/>
    </xf>
    <xf numFmtId="0" fontId="12" fillId="0" borderId="0" xfId="0" applyFont="1" applyProtection="1">
      <protection locked="0"/>
    </xf>
    <xf numFmtId="14" fontId="0" fillId="0" borderId="0" xfId="0" applyNumberForma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3" fontId="5" fillId="0" borderId="0" xfId="3" applyFont="1" applyFill="1" applyBorder="1" applyAlignment="1">
      <alignment horizontal="left"/>
    </xf>
    <xf numFmtId="43" fontId="5" fillId="0" borderId="0" xfId="0" applyNumberFormat="1" applyFont="1" applyAlignment="1">
      <alignment horizontal="left"/>
    </xf>
    <xf numFmtId="0" fontId="13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43" fontId="5" fillId="0" borderId="0" xfId="3" applyFont="1" applyFill="1" applyBorder="1" applyAlignment="1">
      <alignment horizontal="right"/>
    </xf>
    <xf numFmtId="43" fontId="15" fillId="0" borderId="0" xfId="3" applyFont="1" applyFill="1" applyBorder="1" applyAlignment="1">
      <alignment horizontal="left"/>
    </xf>
    <xf numFmtId="43" fontId="14" fillId="0" borderId="0" xfId="0" applyNumberFormat="1" applyFont="1"/>
    <xf numFmtId="166" fontId="5" fillId="0" borderId="0" xfId="1" applyNumberFormat="1" applyFont="1" applyFill="1" applyBorder="1" applyAlignment="1">
      <alignment horizontal="right"/>
    </xf>
    <xf numFmtId="0" fontId="9" fillId="0" borderId="0" xfId="0" applyFont="1" applyAlignment="1">
      <alignment horizontal="left"/>
    </xf>
    <xf numFmtId="166" fontId="6" fillId="0" borderId="0" xfId="0" applyNumberFormat="1" applyFont="1" applyAlignment="1">
      <alignment horizontal="left"/>
    </xf>
    <xf numFmtId="0" fontId="0" fillId="0" borderId="16" xfId="0" applyBorder="1"/>
    <xf numFmtId="0" fontId="5" fillId="0" borderId="16" xfId="0" applyFont="1" applyBorder="1" applyAlignment="1">
      <alignment horizontal="left"/>
    </xf>
    <xf numFmtId="0" fontId="6" fillId="2" borderId="0" xfId="3" applyNumberFormat="1" applyFont="1" applyFill="1" applyBorder="1" applyAlignment="1">
      <alignment horizontal="right"/>
    </xf>
    <xf numFmtId="0" fontId="18" fillId="0" borderId="0" xfId="0" applyFont="1"/>
    <xf numFmtId="0" fontId="20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22" fillId="0" borderId="0" xfId="0" applyFont="1"/>
    <xf numFmtId="0" fontId="23" fillId="0" borderId="0" xfId="0" applyFont="1" applyAlignment="1">
      <alignment horizontal="left" wrapText="1"/>
    </xf>
    <xf numFmtId="0" fontId="24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25" fillId="0" borderId="0" xfId="0" applyFont="1"/>
    <xf numFmtId="44" fontId="26" fillId="4" borderId="2" xfId="1" applyFont="1" applyFill="1" applyBorder="1" applyProtection="1">
      <protection locked="0"/>
    </xf>
    <xf numFmtId="166" fontId="27" fillId="4" borderId="3" xfId="0" applyNumberFormat="1" applyFont="1" applyFill="1" applyBorder="1" applyProtection="1">
      <protection locked="0"/>
    </xf>
    <xf numFmtId="44" fontId="25" fillId="0" borderId="0" xfId="0" applyNumberFormat="1" applyFont="1"/>
    <xf numFmtId="0" fontId="28" fillId="0" borderId="0" xfId="0" applyFont="1" applyAlignment="1">
      <alignment horizontal="left"/>
    </xf>
    <xf numFmtId="0" fontId="30" fillId="0" borderId="0" xfId="0" applyFont="1" applyAlignment="1">
      <alignment horizontal="left" vertical="top" wrapText="1"/>
    </xf>
    <xf numFmtId="0" fontId="32" fillId="0" borderId="0" xfId="0" applyFont="1"/>
    <xf numFmtId="166" fontId="34" fillId="0" borderId="0" xfId="0" applyNumberFormat="1" applyFont="1" applyAlignment="1">
      <alignment horizontal="left" vertical="top" wrapText="1"/>
    </xf>
    <xf numFmtId="0" fontId="25" fillId="3" borderId="8" xfId="0" applyFont="1" applyFill="1" applyBorder="1"/>
    <xf numFmtId="0" fontId="25" fillId="3" borderId="9" xfId="0" applyFont="1" applyFill="1" applyBorder="1"/>
    <xf numFmtId="0" fontId="30" fillId="3" borderId="9" xfId="0" applyFont="1" applyFill="1" applyBorder="1" applyAlignment="1">
      <alignment horizontal="left" vertical="top" wrapText="1"/>
    </xf>
    <xf numFmtId="0" fontId="30" fillId="3" borderId="10" xfId="0" applyFont="1" applyFill="1" applyBorder="1" applyAlignment="1">
      <alignment horizontal="left" vertical="top" wrapText="1"/>
    </xf>
    <xf numFmtId="0" fontId="36" fillId="3" borderId="14" xfId="0" applyFont="1" applyFill="1" applyBorder="1" applyAlignment="1">
      <alignment vertical="top"/>
    </xf>
    <xf numFmtId="0" fontId="25" fillId="3" borderId="11" xfId="0" applyFont="1" applyFill="1" applyBorder="1"/>
    <xf numFmtId="0" fontId="25" fillId="3" borderId="7" xfId="0" applyFont="1" applyFill="1" applyBorder="1"/>
    <xf numFmtId="0" fontId="30" fillId="3" borderId="7" xfId="0" applyFont="1" applyFill="1" applyBorder="1" applyAlignment="1">
      <alignment horizontal="left" vertical="top" wrapText="1"/>
    </xf>
    <xf numFmtId="0" fontId="30" fillId="3" borderId="12" xfId="0" applyFont="1" applyFill="1" applyBorder="1" applyAlignment="1">
      <alignment horizontal="left" vertical="top" wrapText="1"/>
    </xf>
    <xf numFmtId="0" fontId="30" fillId="0" borderId="0" xfId="0" applyFont="1" applyAlignment="1">
      <alignment vertical="top" wrapText="1"/>
    </xf>
    <xf numFmtId="0" fontId="37" fillId="0" borderId="0" xfId="0" applyFont="1"/>
    <xf numFmtId="0" fontId="38" fillId="0" borderId="0" xfId="0" applyFont="1"/>
    <xf numFmtId="0" fontId="38" fillId="0" borderId="0" xfId="0" applyFont="1" applyAlignment="1">
      <alignment horizontal="center"/>
    </xf>
    <xf numFmtId="0" fontId="39" fillId="0" borderId="0" xfId="0" applyFont="1"/>
    <xf numFmtId="166" fontId="25" fillId="0" borderId="0" xfId="0" applyNumberFormat="1" applyFont="1" applyAlignment="1">
      <alignment vertical="center"/>
    </xf>
    <xf numFmtId="0" fontId="25" fillId="0" borderId="0" xfId="0" applyFont="1" applyAlignment="1" applyProtection="1">
      <alignment horizontal="left"/>
      <protection locked="0"/>
    </xf>
    <xf numFmtId="0" fontId="25" fillId="0" borderId="0" xfId="0" applyFont="1" applyAlignment="1">
      <alignment vertical="center"/>
    </xf>
    <xf numFmtId="166" fontId="32" fillId="0" borderId="0" xfId="0" applyNumberFormat="1" applyFont="1" applyAlignment="1">
      <alignment vertical="center"/>
    </xf>
    <xf numFmtId="0" fontId="25" fillId="0" borderId="7" xfId="0" applyFont="1" applyBorder="1"/>
    <xf numFmtId="166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166" fontId="32" fillId="0" borderId="0" xfId="0" applyNumberFormat="1" applyFont="1" applyAlignment="1">
      <alignment horizontal="center"/>
    </xf>
    <xf numFmtId="0" fontId="40" fillId="0" borderId="0" xfId="0" applyFont="1"/>
    <xf numFmtId="0" fontId="12" fillId="0" borderId="0" xfId="0" applyFont="1"/>
    <xf numFmtId="0" fontId="24" fillId="0" borderId="0" xfId="0" applyFont="1"/>
    <xf numFmtId="0" fontId="41" fillId="0" borderId="0" xfId="0" applyFont="1" applyAlignment="1">
      <alignment horizontal="left"/>
    </xf>
    <xf numFmtId="0" fontId="42" fillId="0" borderId="0" xfId="0" applyFont="1" applyAlignment="1">
      <alignment horizontal="left" vertical="top" wrapText="1"/>
    </xf>
    <xf numFmtId="0" fontId="17" fillId="4" borderId="2" xfId="3" applyNumberFormat="1" applyFont="1" applyFill="1" applyBorder="1" applyAlignment="1" applyProtection="1">
      <alignment horizontal="left"/>
      <protection locked="0"/>
    </xf>
    <xf numFmtId="15" fontId="9" fillId="4" borderId="1" xfId="0" applyNumberFormat="1" applyFont="1" applyFill="1" applyBorder="1" applyAlignment="1" applyProtection="1">
      <alignment horizontal="right"/>
      <protection locked="0"/>
    </xf>
    <xf numFmtId="15" fontId="9" fillId="4" borderId="2" xfId="0" applyNumberFormat="1" applyFont="1" applyFill="1" applyBorder="1" applyAlignment="1" applyProtection="1">
      <alignment horizontal="right"/>
      <protection locked="0"/>
    </xf>
    <xf numFmtId="166" fontId="9" fillId="4" borderId="2" xfId="3" applyNumberFormat="1" applyFont="1" applyFill="1" applyBorder="1" applyAlignment="1" applyProtection="1">
      <alignment horizontal="right"/>
      <protection locked="0"/>
    </xf>
    <xf numFmtId="15" fontId="9" fillId="4" borderId="15" xfId="0" applyNumberFormat="1" applyFont="1" applyFill="1" applyBorder="1" applyAlignment="1" applyProtection="1">
      <alignment horizontal="right"/>
      <protection locked="0"/>
    </xf>
    <xf numFmtId="0" fontId="44" fillId="0" borderId="0" xfId="0" applyFont="1" applyAlignment="1">
      <alignment horizontal="center" vertical="center" wrapText="1"/>
    </xf>
    <xf numFmtId="0" fontId="24" fillId="0" borderId="0" xfId="0" applyFont="1" applyAlignment="1" applyProtection="1">
      <alignment horizontal="center"/>
      <protection locked="0"/>
    </xf>
    <xf numFmtId="165" fontId="24" fillId="0" borderId="0" xfId="0" applyNumberFormat="1" applyFont="1" applyProtection="1">
      <protection locked="0"/>
    </xf>
    <xf numFmtId="0" fontId="45" fillId="0" borderId="0" xfId="0" applyFont="1" applyAlignment="1">
      <alignment horizontal="left" vertical="top" wrapText="1"/>
    </xf>
    <xf numFmtId="0" fontId="45" fillId="2" borderId="0" xfId="0" applyFont="1" applyFill="1" applyAlignment="1">
      <alignment horizontal="left" vertical="top" wrapText="1"/>
    </xf>
    <xf numFmtId="0" fontId="46" fillId="2" borderId="0" xfId="0" applyFont="1" applyFill="1" applyAlignment="1">
      <alignment vertical="top"/>
    </xf>
    <xf numFmtId="0" fontId="47" fillId="0" borderId="0" xfId="0" applyFont="1" applyAlignment="1">
      <alignment horizontal="center"/>
    </xf>
    <xf numFmtId="166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166" fontId="47" fillId="0" borderId="0" xfId="0" applyNumberFormat="1" applyFont="1" applyAlignment="1">
      <alignment vertical="center"/>
    </xf>
    <xf numFmtId="166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166" fontId="47" fillId="0" borderId="0" xfId="0" applyNumberFormat="1" applyFont="1" applyAlignment="1">
      <alignment horizontal="center"/>
    </xf>
    <xf numFmtId="0" fontId="12" fillId="0" borderId="0" xfId="0" applyFont="1" applyAlignment="1" applyProtection="1">
      <alignment horizontal="right"/>
      <protection locked="0"/>
    </xf>
    <xf numFmtId="0" fontId="24" fillId="0" borderId="0" xfId="0" applyFont="1" applyAlignment="1" applyProtection="1">
      <alignment horizontal="right"/>
      <protection locked="0"/>
    </xf>
    <xf numFmtId="44" fontId="24" fillId="0" borderId="0" xfId="1" applyFont="1" applyAlignment="1" applyProtection="1">
      <alignment horizontal="right"/>
      <protection locked="0"/>
    </xf>
    <xf numFmtId="44" fontId="24" fillId="0" borderId="0" xfId="0" applyNumberFormat="1" applyFont="1" applyAlignment="1" applyProtection="1">
      <alignment horizontal="right"/>
      <protection locked="0"/>
    </xf>
    <xf numFmtId="7" fontId="24" fillId="0" borderId="0" xfId="1" applyNumberFormat="1" applyFont="1" applyAlignment="1" applyProtection="1">
      <alignment horizontal="right"/>
      <protection locked="0"/>
    </xf>
    <xf numFmtId="7" fontId="24" fillId="0" borderId="0" xfId="0" applyNumberFormat="1" applyFont="1" applyAlignment="1" applyProtection="1">
      <alignment horizontal="right"/>
      <protection locked="0"/>
    </xf>
    <xf numFmtId="0" fontId="23" fillId="0" borderId="0" xfId="0" applyFont="1" applyProtection="1">
      <protection locked="0"/>
    </xf>
    <xf numFmtId="0" fontId="23" fillId="0" borderId="0" xfId="0" applyFont="1" applyAlignment="1" applyProtection="1">
      <alignment horizontal="right"/>
      <protection locked="0"/>
    </xf>
    <xf numFmtId="44" fontId="47" fillId="0" borderId="0" xfId="1" applyFont="1" applyAlignment="1" applyProtection="1">
      <alignment horizontal="right"/>
      <protection locked="0"/>
    </xf>
    <xf numFmtId="44" fontId="47" fillId="0" borderId="0" xfId="0" applyNumberFormat="1" applyFont="1" applyAlignment="1" applyProtection="1">
      <alignment horizontal="right"/>
      <protection locked="0"/>
    </xf>
    <xf numFmtId="43" fontId="2" fillId="2" borderId="0" xfId="3" applyFont="1" applyFill="1" applyProtection="1">
      <protection hidden="1"/>
    </xf>
    <xf numFmtId="43" fontId="2" fillId="2" borderId="0" xfId="3" applyFont="1" applyFill="1" applyAlignment="1" applyProtection="1">
      <alignment horizontal="right"/>
      <protection hidden="1"/>
    </xf>
    <xf numFmtId="43" fontId="2" fillId="5" borderId="20" xfId="3" applyFont="1" applyFill="1" applyBorder="1" applyProtection="1">
      <protection hidden="1"/>
    </xf>
    <xf numFmtId="0" fontId="17" fillId="4" borderId="2" xfId="0" applyFont="1" applyFill="1" applyBorder="1" applyAlignment="1" applyProtection="1">
      <alignment horizontal="right"/>
      <protection locked="0"/>
    </xf>
    <xf numFmtId="0" fontId="9" fillId="4" borderId="4" xfId="0" applyFont="1" applyFill="1" applyBorder="1" applyAlignment="1" applyProtection="1">
      <alignment horizontal="left"/>
      <protection locked="0"/>
    </xf>
    <xf numFmtId="0" fontId="27" fillId="4" borderId="6" xfId="0" applyFont="1" applyFill="1" applyBorder="1" applyAlignment="1" applyProtection="1">
      <alignment horizontal="left"/>
      <protection locked="0"/>
    </xf>
    <xf numFmtId="0" fontId="27" fillId="4" borderId="5" xfId="0" applyFont="1" applyFill="1" applyBorder="1" applyAlignment="1" applyProtection="1">
      <alignment horizontal="left"/>
      <protection locked="0"/>
    </xf>
    <xf numFmtId="0" fontId="38" fillId="0" borderId="0" xfId="0" applyFont="1" applyAlignment="1">
      <alignment horizontal="left"/>
    </xf>
    <xf numFmtId="0" fontId="26" fillId="4" borderId="4" xfId="0" applyFont="1" applyFill="1" applyBorder="1" applyAlignment="1" applyProtection="1">
      <alignment horizontal="right"/>
      <protection locked="0"/>
    </xf>
    <xf numFmtId="0" fontId="26" fillId="4" borderId="6" xfId="0" applyFont="1" applyFill="1" applyBorder="1" applyAlignment="1" applyProtection="1">
      <alignment horizontal="right"/>
      <protection locked="0"/>
    </xf>
    <xf numFmtId="0" fontId="26" fillId="4" borderId="5" xfId="0" applyFont="1" applyFill="1" applyBorder="1" applyAlignment="1" applyProtection="1">
      <alignment horizontal="right"/>
      <protection locked="0"/>
    </xf>
    <xf numFmtId="0" fontId="27" fillId="4" borderId="4" xfId="0" applyFont="1" applyFill="1" applyBorder="1" applyAlignment="1" applyProtection="1">
      <alignment horizontal="left"/>
      <protection locked="0"/>
    </xf>
    <xf numFmtId="0" fontId="21" fillId="0" borderId="0" xfId="0" applyFont="1" applyAlignment="1">
      <alignment horizontal="left" wrapText="1"/>
    </xf>
    <xf numFmtId="0" fontId="36" fillId="0" borderId="8" xfId="0" applyFont="1" applyBorder="1" applyAlignment="1">
      <alignment horizontal="center" vertical="top"/>
    </xf>
    <xf numFmtId="0" fontId="36" fillId="0" borderId="9" xfId="0" applyFont="1" applyBorder="1" applyAlignment="1">
      <alignment horizontal="center" vertical="top"/>
    </xf>
    <xf numFmtId="0" fontId="36" fillId="0" borderId="10" xfId="0" applyFont="1" applyBorder="1" applyAlignment="1">
      <alignment horizontal="center" vertical="top"/>
    </xf>
    <xf numFmtId="0" fontId="36" fillId="0" borderId="11" xfId="0" applyFont="1" applyBorder="1" applyAlignment="1">
      <alignment horizontal="center" vertical="top"/>
    </xf>
    <xf numFmtId="0" fontId="36" fillId="0" borderId="7" xfId="0" applyFont="1" applyBorder="1" applyAlignment="1">
      <alignment horizontal="center" vertical="top"/>
    </xf>
    <xf numFmtId="0" fontId="36" fillId="0" borderId="12" xfId="0" applyFont="1" applyBorder="1" applyAlignment="1">
      <alignment horizontal="center" vertical="top"/>
    </xf>
    <xf numFmtId="0" fontId="19" fillId="0" borderId="0" xfId="0" applyFont="1" applyAlignment="1">
      <alignment horizontal="center" vertical="center" wrapText="1"/>
    </xf>
    <xf numFmtId="167" fontId="33" fillId="0" borderId="0" xfId="4" applyNumberFormat="1" applyFont="1" applyAlignment="1" applyProtection="1">
      <alignment horizontal="right" vertical="top" wrapText="1"/>
    </xf>
    <xf numFmtId="0" fontId="26" fillId="4" borderId="17" xfId="0" applyFont="1" applyFill="1" applyBorder="1" applyAlignment="1" applyProtection="1">
      <alignment horizontal="right"/>
      <protection locked="0"/>
    </xf>
    <xf numFmtId="0" fontId="26" fillId="4" borderId="19" xfId="0" applyFont="1" applyFill="1" applyBorder="1" applyAlignment="1" applyProtection="1">
      <alignment horizontal="right"/>
      <protection locked="0"/>
    </xf>
    <xf numFmtId="0" fontId="26" fillId="4" borderId="18" xfId="0" applyFont="1" applyFill="1" applyBorder="1" applyAlignment="1" applyProtection="1">
      <alignment horizontal="right"/>
      <protection locked="0"/>
    </xf>
    <xf numFmtId="0" fontId="11" fillId="0" borderId="0" xfId="2" quotePrefix="1" applyAlignment="1" applyProtection="1">
      <alignment horizontal="left"/>
      <protection locked="0"/>
    </xf>
    <xf numFmtId="0" fontId="11" fillId="0" borderId="0" xfId="2" applyAlignment="1" applyProtection="1">
      <alignment horizontal="left"/>
      <protection locked="0"/>
    </xf>
    <xf numFmtId="0" fontId="29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166" fontId="33" fillId="0" borderId="0" xfId="0" applyNumberFormat="1" applyFont="1" applyAlignment="1">
      <alignment horizontal="right" vertical="top" wrapText="1"/>
    </xf>
    <xf numFmtId="166" fontId="31" fillId="0" borderId="0" xfId="0" applyNumberFormat="1" applyFont="1" applyAlignment="1">
      <alignment horizontal="right" vertical="top" wrapText="1"/>
    </xf>
    <xf numFmtId="0" fontId="31" fillId="0" borderId="0" xfId="0" applyFont="1" applyAlignment="1">
      <alignment horizontal="right" vertical="top" wrapText="1"/>
    </xf>
    <xf numFmtId="0" fontId="35" fillId="3" borderId="13" xfId="0" applyFont="1" applyFill="1" applyBorder="1" applyAlignment="1">
      <alignment horizontal="center"/>
    </xf>
    <xf numFmtId="0" fontId="35" fillId="3" borderId="0" xfId="0" applyFont="1" applyFill="1" applyAlignment="1">
      <alignment horizontal="center"/>
    </xf>
    <xf numFmtId="0" fontId="10" fillId="0" borderId="0" xfId="0" applyFont="1" applyAlignment="1">
      <alignment horizontal="left" vertical="center"/>
    </xf>
    <xf numFmtId="166" fontId="16" fillId="0" borderId="0" xfId="3" applyNumberFormat="1" applyFont="1" applyFill="1" applyBorder="1" applyAlignment="1">
      <alignment horizontal="center" vertical="center"/>
    </xf>
    <xf numFmtId="0" fontId="9" fillId="4" borderId="17" xfId="3" applyNumberFormat="1" applyFont="1" applyFill="1" applyBorder="1" applyAlignment="1" applyProtection="1">
      <alignment horizontal="left"/>
      <protection locked="0"/>
    </xf>
    <xf numFmtId="0" fontId="9" fillId="4" borderId="18" xfId="3" applyNumberFormat="1" applyFont="1" applyFill="1" applyBorder="1" applyAlignment="1" applyProtection="1">
      <alignment horizontal="left"/>
      <protection locked="0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43" fontId="43" fillId="2" borderId="21" xfId="3" applyFont="1" applyFill="1" applyBorder="1" applyAlignment="1" applyProtection="1">
      <alignment horizontal="center"/>
      <protection hidden="1"/>
    </xf>
    <xf numFmtId="43" fontId="43" fillId="2" borderId="0" xfId="3" applyFont="1" applyFill="1" applyAlignment="1" applyProtection="1">
      <alignment horizontal="center"/>
      <protection hidden="1"/>
    </xf>
    <xf numFmtId="43" fontId="2" fillId="0" borderId="0" xfId="3" applyFont="1" applyFill="1" applyProtection="1">
      <protection hidden="1"/>
    </xf>
    <xf numFmtId="0" fontId="2" fillId="5" borderId="20" xfId="3" applyNumberFormat="1" applyFont="1" applyFill="1" applyBorder="1" applyAlignment="1" applyProtection="1">
      <alignment horizontal="center"/>
      <protection hidden="1"/>
    </xf>
  </cellXfs>
  <cellStyles count="5">
    <cellStyle name="Comma" xfId="3" builtinId="3"/>
    <cellStyle name="Currency" xfId="1" builtinId="4"/>
    <cellStyle name="Hyperlink" xfId="2" builtinId="8"/>
    <cellStyle name="Normal" xfId="0" builtinId="0"/>
    <cellStyle name="Percent" xfId="4" builtinId="5"/>
  </cellStyles>
  <dxfs count="4"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0051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$L$17" fmlaRange="$N$3:$N$4" noThreeD="1" sel="1" val="0"/>
</file>

<file path=xl/ctrlProps/ctrlProp10.xml><?xml version="1.0" encoding="utf-8"?>
<formControlPr xmlns="http://schemas.microsoft.com/office/spreadsheetml/2009/9/main" objectType="Drop" dropStyle="combo" dx="16" fmlaLink="$M$56" fmlaRange="$V$46:$V$48" noThreeD="1" sel="3" val="0"/>
</file>

<file path=xl/ctrlProps/ctrlProp11.xml><?xml version="1.0" encoding="utf-8"?>
<formControlPr xmlns="http://schemas.microsoft.com/office/spreadsheetml/2009/9/main" objectType="Drop" dropStyle="combo" dx="16" fmlaLink="$M$58" fmlaRange="$W$46:$W$49" noThreeD="1" sel="2" val="0"/>
</file>

<file path=xl/ctrlProps/ctrlProp12.xml><?xml version="1.0" encoding="utf-8"?>
<formControlPr xmlns="http://schemas.microsoft.com/office/spreadsheetml/2009/9/main" objectType="Drop" dropStyle="combo" dx="16" fmlaLink="$M$50" fmlaRange="$S$46:$S$48" noThreeD="1" sel="3" val="0"/>
</file>

<file path=xl/ctrlProps/ctrlProp13.xml><?xml version="1.0" encoding="utf-8"?>
<formControlPr xmlns="http://schemas.microsoft.com/office/spreadsheetml/2009/9/main" objectType="Drop" dropStyle="combo" dx="16" fmlaLink="$M$52" fmlaRange="$T$46:$T$48" noThreeD="1" sel="3" val="0"/>
</file>

<file path=xl/ctrlProps/ctrlProp14.xml><?xml version="1.0" encoding="utf-8"?>
<formControlPr xmlns="http://schemas.microsoft.com/office/spreadsheetml/2009/9/main" objectType="Drop" dropStyle="combo" dx="16" fmlaLink="$M$54" fmlaRange="$U$46:$U$48" noThreeD="1" sel="3" val="0"/>
</file>

<file path=xl/ctrlProps/ctrlProp15.xml><?xml version="1.0" encoding="utf-8"?>
<formControlPr xmlns="http://schemas.microsoft.com/office/spreadsheetml/2009/9/main" objectType="Drop" dropStyle="combo" dx="16" fmlaLink="$M$56" fmlaRange="$V$46:$V$48" noThreeD="1" sel="3" val="0"/>
</file>

<file path=xl/ctrlProps/ctrlProp16.xml><?xml version="1.0" encoding="utf-8"?>
<formControlPr xmlns="http://schemas.microsoft.com/office/spreadsheetml/2009/9/main" objectType="Drop" dropStyle="combo" dx="16" fmlaLink="$M$56" fmlaRange="$V$46:$V$48" noThreeD="1" sel="3" val="0"/>
</file>

<file path=xl/ctrlProps/ctrlProp17.xml><?xml version="1.0" encoding="utf-8"?>
<formControlPr xmlns="http://schemas.microsoft.com/office/spreadsheetml/2009/9/main" objectType="Drop" dropStyle="combo" dx="16" fmlaLink="$M$56" fmlaRange="$V$46:$V$48" noThreeD="1" sel="3" val="0"/>
</file>

<file path=xl/ctrlProps/ctrlProp18.xml><?xml version="1.0" encoding="utf-8"?>
<formControlPr xmlns="http://schemas.microsoft.com/office/spreadsheetml/2009/9/main" objectType="Drop" dropStyle="combo" dx="16" fmlaLink="$M$56" fmlaRange="$V$46:$V$48" noThreeD="1" sel="3" val="0"/>
</file>

<file path=xl/ctrlProps/ctrlProp19.xml><?xml version="1.0" encoding="utf-8"?>
<formControlPr xmlns="http://schemas.microsoft.com/office/spreadsheetml/2009/9/main" objectType="Drop" dropStyle="combo" dx="16" fmlaLink="$M$50" fmlaRange="$S$46:$S$48" noThreeD="1" sel="3" val="0"/>
</file>

<file path=xl/ctrlProps/ctrlProp2.xml><?xml version="1.0" encoding="utf-8"?>
<formControlPr xmlns="http://schemas.microsoft.com/office/spreadsheetml/2009/9/main" objectType="Drop" dropStyle="combo" dx="16" fmlaLink="$L$19" fmlaRange="$O$3:$O$8" noThreeD="1" sel="2" val="0"/>
</file>

<file path=xl/ctrlProps/ctrlProp20.xml><?xml version="1.0" encoding="utf-8"?>
<formControlPr xmlns="http://schemas.microsoft.com/office/spreadsheetml/2009/9/main" objectType="Drop" dropStyle="combo" dx="16" fmlaLink="$M$52" fmlaRange="$T$46:$T$48" noThreeD="1" sel="3" val="0"/>
</file>

<file path=xl/ctrlProps/ctrlProp21.xml><?xml version="1.0" encoding="utf-8"?>
<formControlPr xmlns="http://schemas.microsoft.com/office/spreadsheetml/2009/9/main" objectType="Drop" dropStyle="combo" dx="16" fmlaLink="$M$54" fmlaRange="$U$46:$U$48" noThreeD="1" sel="3" val="0"/>
</file>

<file path=xl/ctrlProps/ctrlProp22.xml><?xml version="1.0" encoding="utf-8"?>
<formControlPr xmlns="http://schemas.microsoft.com/office/spreadsheetml/2009/9/main" objectType="Drop" dropStyle="combo" dx="16" fmlaLink="$M$56" fmlaRange="$V$46:$V$48" noThreeD="1" sel="3" val="0"/>
</file>

<file path=xl/ctrlProps/ctrlProp23.xml><?xml version="1.0" encoding="utf-8"?>
<formControlPr xmlns="http://schemas.microsoft.com/office/spreadsheetml/2009/9/main" objectType="Drop" dropStyle="combo" dx="16" fmlaLink="$M$56" fmlaRange="$V$46:$V$48" noThreeD="1" sel="3" val="0"/>
</file>

<file path=xl/ctrlProps/ctrlProp24.xml><?xml version="1.0" encoding="utf-8"?>
<formControlPr xmlns="http://schemas.microsoft.com/office/spreadsheetml/2009/9/main" objectType="Drop" dropStyle="combo" dx="16" fmlaLink="$M$56" fmlaRange="$V$46:$V$48" noThreeD="1" sel="3" val="0"/>
</file>

<file path=xl/ctrlProps/ctrlProp25.xml><?xml version="1.0" encoding="utf-8"?>
<formControlPr xmlns="http://schemas.microsoft.com/office/spreadsheetml/2009/9/main" objectType="Drop" dropStyle="combo" dx="16" fmlaLink="$M$56" fmlaRange="$V$46:$V$48" noThreeD="1" sel="3" val="0"/>
</file>

<file path=xl/ctrlProps/ctrlProp26.xml><?xml version="1.0" encoding="utf-8"?>
<formControlPr xmlns="http://schemas.microsoft.com/office/spreadsheetml/2009/9/main" objectType="Drop" dropStyle="combo" dx="16" fmlaLink="$M$67" fmlaRange="$S$63:$S$66" noThreeD="1" sel="3" val="0"/>
</file>

<file path=xl/ctrlProps/ctrlProp27.xml><?xml version="1.0" encoding="utf-8"?>
<formControlPr xmlns="http://schemas.microsoft.com/office/spreadsheetml/2009/9/main" objectType="Drop" dropStyle="combo" dx="16" fmlaLink="$M$69" fmlaRange="$T$63:$T$66" noThreeD="1" sel="4" val="0"/>
</file>

<file path=xl/ctrlProps/ctrlProp28.xml><?xml version="1.0" encoding="utf-8"?>
<formControlPr xmlns="http://schemas.microsoft.com/office/spreadsheetml/2009/9/main" objectType="Drop" dropStyle="combo" dx="16" fmlaLink="$M$71" fmlaRange="$U$63:$U$66" noThreeD="1" sel="4" val="0"/>
</file>

<file path=xl/ctrlProps/ctrlProp29.xml><?xml version="1.0" encoding="utf-8"?>
<formControlPr xmlns="http://schemas.microsoft.com/office/spreadsheetml/2009/9/main" objectType="Drop" dropStyle="combo" dx="16" fmlaLink="$M$56" fmlaRange="$V$46:$V$48" noThreeD="1" sel="3" val="0"/>
</file>

<file path=xl/ctrlProps/ctrlProp3.xml><?xml version="1.0" encoding="utf-8"?>
<formControlPr xmlns="http://schemas.microsoft.com/office/spreadsheetml/2009/9/main" objectType="Drop" dropStyle="combo" dx="16" fmlaLink="$L$21" fmlaRange="$P$3:$P$8" noThreeD="1" sel="1" val="0"/>
</file>

<file path=xl/ctrlProps/ctrlProp30.xml><?xml version="1.0" encoding="utf-8"?>
<formControlPr xmlns="http://schemas.microsoft.com/office/spreadsheetml/2009/9/main" objectType="Drop" dropStyle="combo" dx="16" fmlaLink="$M$73" fmlaRange="$V$63:$V$66" noThreeD="1" sel="2" val="0"/>
</file>

<file path=xl/ctrlProps/ctrlProp31.xml><?xml version="1.0" encoding="utf-8"?>
<formControlPr xmlns="http://schemas.microsoft.com/office/spreadsheetml/2009/9/main" objectType="Drop" dropStyle="combo" dx="16" fmlaLink="$M$56" fmlaRange="$V$46:$V$48" noThreeD="1" sel="3" val="0"/>
</file>

<file path=xl/ctrlProps/ctrlProp32.xml><?xml version="1.0" encoding="utf-8"?>
<formControlPr xmlns="http://schemas.microsoft.com/office/spreadsheetml/2009/9/main" objectType="Drop" dropStyle="combo" dx="16" fmlaLink="$M$75" fmlaRange="$W$63:$W$66" noThreeD="1" sel="2" val="0"/>
</file>

<file path=xl/ctrlProps/ctrlProp33.xml><?xml version="1.0" encoding="utf-8"?>
<formControlPr xmlns="http://schemas.microsoft.com/office/spreadsheetml/2009/9/main" objectType="Drop" dropStyle="combo" dx="16" fmlaLink="$M$84" fmlaRange="$S$80:$S$83" noThreeD="1" sel="1" val="0"/>
</file>

<file path=xl/ctrlProps/ctrlProp34.xml><?xml version="1.0" encoding="utf-8"?>
<formControlPr xmlns="http://schemas.microsoft.com/office/spreadsheetml/2009/9/main" objectType="Drop" dropStyle="combo" dx="16" fmlaLink="$M$86" fmlaRange="$T$80:$T$83" noThreeD="1" sel="2" val="0"/>
</file>

<file path=xl/ctrlProps/ctrlProp35.xml><?xml version="1.0" encoding="utf-8"?>
<formControlPr xmlns="http://schemas.microsoft.com/office/spreadsheetml/2009/9/main" objectType="Drop" dropStyle="combo" dx="16" fmlaLink="$M$88" fmlaRange="$U$80:$U$83" noThreeD="1" sel="2" val="0"/>
</file>

<file path=xl/ctrlProps/ctrlProp36.xml><?xml version="1.0" encoding="utf-8"?>
<formControlPr xmlns="http://schemas.microsoft.com/office/spreadsheetml/2009/9/main" objectType="Drop" dropStyle="combo" dx="16" fmlaLink="$M$56" fmlaRange="$V$46:$V$48" noThreeD="1" sel="3" val="0"/>
</file>

<file path=xl/ctrlProps/ctrlProp37.xml><?xml version="1.0" encoding="utf-8"?>
<formControlPr xmlns="http://schemas.microsoft.com/office/spreadsheetml/2009/9/main" objectType="Drop" dropStyle="combo" dx="16" fmlaLink="$M$90" fmlaRange="$V$80:$V$83" noThreeD="1" sel="2" val="0"/>
</file>

<file path=xl/ctrlProps/ctrlProp38.xml><?xml version="1.0" encoding="utf-8"?>
<formControlPr xmlns="http://schemas.microsoft.com/office/spreadsheetml/2009/9/main" objectType="Drop" dropStyle="combo" dx="16" fmlaLink="$M$92" fmlaRange="$W$80:$W$83" noThreeD="1" sel="2" val="0"/>
</file>

<file path=xl/ctrlProps/ctrlProp39.xml><?xml version="1.0" encoding="utf-8"?>
<formControlPr xmlns="http://schemas.microsoft.com/office/spreadsheetml/2009/9/main" objectType="Drop" dropStyle="combo" dx="16" fmlaLink="$M$56" fmlaRange="$V$46:$V$48" noThreeD="1" sel="3" val="0"/>
</file>

<file path=xl/ctrlProps/ctrlProp4.xml><?xml version="1.0" encoding="utf-8"?>
<formControlPr xmlns="http://schemas.microsoft.com/office/spreadsheetml/2009/9/main" objectType="Drop" dropStyle="combo" dx="16" fmlaLink="$L$23" fmlaRange="$Q$3:$Q$4" noThreeD="1" sel="2" val="0"/>
</file>

<file path=xl/ctrlProps/ctrlProp40.xml><?xml version="1.0" encoding="utf-8"?>
<formControlPr xmlns="http://schemas.microsoft.com/office/spreadsheetml/2009/9/main" objectType="Drop" dropStyle="combo" dx="16" fmlaLink="$M$94" fmlaRange="$X$80:$X$83" noThreeD="1" sel="2" val="0"/>
</file>

<file path=xl/ctrlProps/ctrlProp41.xml><?xml version="1.0" encoding="utf-8"?>
<formControlPr xmlns="http://schemas.microsoft.com/office/spreadsheetml/2009/9/main" objectType="Drop" dropStyle="combo" dx="16" fmlaLink="$M$96" fmlaRange="$Y$80:$Y$83" noThreeD="1" sel="2" val="0"/>
</file>

<file path=xl/ctrlProps/ctrlProp42.xml><?xml version="1.0" encoding="utf-8"?>
<formControlPr xmlns="http://schemas.microsoft.com/office/spreadsheetml/2009/9/main" objectType="Drop" dropStyle="combo" dx="16" fmlaLink="$M$56" fmlaRange="$V$46:$V$48" noThreeD="1" sel="3" val="0"/>
</file>

<file path=xl/ctrlProps/ctrlProp43.xml><?xml version="1.0" encoding="utf-8"?>
<formControlPr xmlns="http://schemas.microsoft.com/office/spreadsheetml/2009/9/main" objectType="Drop" dropStyle="combo" dx="16" fmlaLink="$M$98" fmlaRange="$Z$80:$Z$83" noThreeD="1" sel="2" val="0"/>
</file>

<file path=xl/ctrlProps/ctrlProp44.xml><?xml version="1.0" encoding="utf-8"?>
<formControlPr xmlns="http://schemas.microsoft.com/office/spreadsheetml/2009/9/main" objectType="Drop" dropStyle="combo" dx="16" fmlaLink="$D$22" fmlaRange="$I$15:$I$18" noThreeD="1" sel="4" val="0"/>
</file>

<file path=xl/ctrlProps/ctrlProp5.xml><?xml version="1.0" encoding="utf-8"?>
<formControlPr xmlns="http://schemas.microsoft.com/office/spreadsheetml/2009/9/main" objectType="Drop" dropStyle="combo" dx="16" fmlaLink="$M$50" fmlaRange="$S$46:$S$49" noThreeD="1" sel="4" val="0"/>
</file>

<file path=xl/ctrlProps/ctrlProp6.xml><?xml version="1.0" encoding="utf-8"?>
<formControlPr xmlns="http://schemas.microsoft.com/office/spreadsheetml/2009/9/main" objectType="Drop" dropStyle="combo" dx="16" fmlaLink="$M$52" fmlaRange="$T$46:$T$49" noThreeD="1" sel="4" val="0"/>
</file>

<file path=xl/ctrlProps/ctrlProp7.xml><?xml version="1.0" encoding="utf-8"?>
<formControlPr xmlns="http://schemas.microsoft.com/office/spreadsheetml/2009/9/main" objectType="Drop" dropStyle="combo" dx="16" fmlaLink="$M$54" fmlaRange="$U$46:$U$49" noThreeD="1" sel="4" val="0"/>
</file>

<file path=xl/ctrlProps/ctrlProp8.xml><?xml version="1.0" encoding="utf-8"?>
<formControlPr xmlns="http://schemas.microsoft.com/office/spreadsheetml/2009/9/main" objectType="Drop" dropStyle="combo" dx="16" fmlaLink="$M$56" fmlaRange="$V$46:$V$48" noThreeD="1" sel="3" val="0"/>
</file>

<file path=xl/ctrlProps/ctrlProp9.xml><?xml version="1.0" encoding="utf-8"?>
<formControlPr xmlns="http://schemas.microsoft.com/office/spreadsheetml/2009/9/main" objectType="Drop" dropStyle="combo" dx="16" fmlaLink="$M$56" fmlaRange="$V$46:$V$49" noThreeD="1" sel="4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285751</xdr:colOff>
      <xdr:row>0</xdr:row>
      <xdr:rowOff>0</xdr:rowOff>
    </xdr:from>
    <xdr:to>
      <xdr:col>3</xdr:col>
      <xdr:colOff>781051</xdr:colOff>
      <xdr:row>2</xdr:row>
      <xdr:rowOff>363035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1" y="0"/>
          <a:ext cx="1695450" cy="9830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15</xdr:row>
          <xdr:rowOff>114300</xdr:rowOff>
        </xdr:from>
        <xdr:to>
          <xdr:col>7</xdr:col>
          <xdr:colOff>733425</xdr:colOff>
          <xdr:row>17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17</xdr:row>
          <xdr:rowOff>180975</xdr:rowOff>
        </xdr:from>
        <xdr:to>
          <xdr:col>7</xdr:col>
          <xdr:colOff>733425</xdr:colOff>
          <xdr:row>19</xdr:row>
          <xdr:rowOff>28575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20</xdr:row>
          <xdr:rowOff>0</xdr:rowOff>
        </xdr:from>
        <xdr:to>
          <xdr:col>7</xdr:col>
          <xdr:colOff>733425</xdr:colOff>
          <xdr:row>21</xdr:row>
          <xdr:rowOff>28575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21</xdr:row>
          <xdr:rowOff>180975</xdr:rowOff>
        </xdr:from>
        <xdr:to>
          <xdr:col>7</xdr:col>
          <xdr:colOff>733425</xdr:colOff>
          <xdr:row>23</xdr:row>
          <xdr:rowOff>28575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49</xdr:row>
          <xdr:rowOff>9525</xdr:rowOff>
        </xdr:from>
        <xdr:to>
          <xdr:col>7</xdr:col>
          <xdr:colOff>790575</xdr:colOff>
          <xdr:row>50</xdr:row>
          <xdr:rowOff>38100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51</xdr:row>
          <xdr:rowOff>9525</xdr:rowOff>
        </xdr:from>
        <xdr:to>
          <xdr:col>7</xdr:col>
          <xdr:colOff>790575</xdr:colOff>
          <xdr:row>52</xdr:row>
          <xdr:rowOff>38100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53</xdr:row>
          <xdr:rowOff>9525</xdr:rowOff>
        </xdr:from>
        <xdr:to>
          <xdr:col>7</xdr:col>
          <xdr:colOff>790575</xdr:colOff>
          <xdr:row>54</xdr:row>
          <xdr:rowOff>38100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55</xdr:row>
          <xdr:rowOff>9525</xdr:rowOff>
        </xdr:from>
        <xdr:to>
          <xdr:col>7</xdr:col>
          <xdr:colOff>790575</xdr:colOff>
          <xdr:row>56</xdr:row>
          <xdr:rowOff>38100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55</xdr:row>
          <xdr:rowOff>9525</xdr:rowOff>
        </xdr:from>
        <xdr:to>
          <xdr:col>7</xdr:col>
          <xdr:colOff>790575</xdr:colOff>
          <xdr:row>56</xdr:row>
          <xdr:rowOff>38100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57</xdr:row>
          <xdr:rowOff>9525</xdr:rowOff>
        </xdr:from>
        <xdr:to>
          <xdr:col>7</xdr:col>
          <xdr:colOff>790575</xdr:colOff>
          <xdr:row>58</xdr:row>
          <xdr:rowOff>38100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57</xdr:row>
          <xdr:rowOff>9525</xdr:rowOff>
        </xdr:from>
        <xdr:to>
          <xdr:col>7</xdr:col>
          <xdr:colOff>790575</xdr:colOff>
          <xdr:row>58</xdr:row>
          <xdr:rowOff>38100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66</xdr:row>
          <xdr:rowOff>9525</xdr:rowOff>
        </xdr:from>
        <xdr:to>
          <xdr:col>7</xdr:col>
          <xdr:colOff>790575</xdr:colOff>
          <xdr:row>67</xdr:row>
          <xdr:rowOff>38100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68</xdr:row>
          <xdr:rowOff>9525</xdr:rowOff>
        </xdr:from>
        <xdr:to>
          <xdr:col>7</xdr:col>
          <xdr:colOff>790575</xdr:colOff>
          <xdr:row>69</xdr:row>
          <xdr:rowOff>38100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70</xdr:row>
          <xdr:rowOff>9525</xdr:rowOff>
        </xdr:from>
        <xdr:to>
          <xdr:col>7</xdr:col>
          <xdr:colOff>790575</xdr:colOff>
          <xdr:row>71</xdr:row>
          <xdr:rowOff>38100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72</xdr:row>
          <xdr:rowOff>9525</xdr:rowOff>
        </xdr:from>
        <xdr:to>
          <xdr:col>7</xdr:col>
          <xdr:colOff>790575</xdr:colOff>
          <xdr:row>73</xdr:row>
          <xdr:rowOff>38100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72</xdr:row>
          <xdr:rowOff>9525</xdr:rowOff>
        </xdr:from>
        <xdr:to>
          <xdr:col>7</xdr:col>
          <xdr:colOff>790575</xdr:colOff>
          <xdr:row>73</xdr:row>
          <xdr:rowOff>38100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74</xdr:row>
          <xdr:rowOff>9525</xdr:rowOff>
        </xdr:from>
        <xdr:to>
          <xdr:col>7</xdr:col>
          <xdr:colOff>790575</xdr:colOff>
          <xdr:row>75</xdr:row>
          <xdr:rowOff>38100</xdr:rowOff>
        </xdr:to>
        <xdr:sp macro="" textlink="">
          <xdr:nvSpPr>
            <xdr:cNvPr id="1041" name="Drop Dow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74</xdr:row>
          <xdr:rowOff>9525</xdr:rowOff>
        </xdr:from>
        <xdr:to>
          <xdr:col>7</xdr:col>
          <xdr:colOff>790575</xdr:colOff>
          <xdr:row>75</xdr:row>
          <xdr:rowOff>38100</xdr:rowOff>
        </xdr:to>
        <xdr:sp macro="" textlink="">
          <xdr:nvSpPr>
            <xdr:cNvPr id="1042" name="Drop Dow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66</xdr:row>
          <xdr:rowOff>9525</xdr:rowOff>
        </xdr:from>
        <xdr:to>
          <xdr:col>7</xdr:col>
          <xdr:colOff>790575</xdr:colOff>
          <xdr:row>67</xdr:row>
          <xdr:rowOff>38100</xdr:rowOff>
        </xdr:to>
        <xdr:sp macro="" textlink="">
          <xdr:nvSpPr>
            <xdr:cNvPr id="1043" name="Drop Dow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68</xdr:row>
          <xdr:rowOff>9525</xdr:rowOff>
        </xdr:from>
        <xdr:to>
          <xdr:col>7</xdr:col>
          <xdr:colOff>790575</xdr:colOff>
          <xdr:row>69</xdr:row>
          <xdr:rowOff>38100</xdr:rowOff>
        </xdr:to>
        <xdr:sp macro="" textlink="">
          <xdr:nvSpPr>
            <xdr:cNvPr id="1044" name="Drop Dow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70</xdr:row>
          <xdr:rowOff>9525</xdr:rowOff>
        </xdr:from>
        <xdr:to>
          <xdr:col>7</xdr:col>
          <xdr:colOff>790575</xdr:colOff>
          <xdr:row>71</xdr:row>
          <xdr:rowOff>38100</xdr:rowOff>
        </xdr:to>
        <xdr:sp macro="" textlink="">
          <xdr:nvSpPr>
            <xdr:cNvPr id="1045" name="Drop Dow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72</xdr:row>
          <xdr:rowOff>9525</xdr:rowOff>
        </xdr:from>
        <xdr:to>
          <xdr:col>7</xdr:col>
          <xdr:colOff>790575</xdr:colOff>
          <xdr:row>73</xdr:row>
          <xdr:rowOff>38100</xdr:rowOff>
        </xdr:to>
        <xdr:sp macro="" textlink="">
          <xdr:nvSpPr>
            <xdr:cNvPr id="1046" name="Drop Dow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72</xdr:row>
          <xdr:rowOff>9525</xdr:rowOff>
        </xdr:from>
        <xdr:to>
          <xdr:col>7</xdr:col>
          <xdr:colOff>790575</xdr:colOff>
          <xdr:row>73</xdr:row>
          <xdr:rowOff>38100</xdr:rowOff>
        </xdr:to>
        <xdr:sp macro="" textlink="">
          <xdr:nvSpPr>
            <xdr:cNvPr id="1047" name="Drop Dow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74</xdr:row>
          <xdr:rowOff>9525</xdr:rowOff>
        </xdr:from>
        <xdr:to>
          <xdr:col>7</xdr:col>
          <xdr:colOff>790575</xdr:colOff>
          <xdr:row>75</xdr:row>
          <xdr:rowOff>38100</xdr:rowOff>
        </xdr:to>
        <xdr:sp macro="" textlink="">
          <xdr:nvSpPr>
            <xdr:cNvPr id="1048" name="Drop Dow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74</xdr:row>
          <xdr:rowOff>9525</xdr:rowOff>
        </xdr:from>
        <xdr:to>
          <xdr:col>7</xdr:col>
          <xdr:colOff>790575</xdr:colOff>
          <xdr:row>75</xdr:row>
          <xdr:rowOff>38100</xdr:rowOff>
        </xdr:to>
        <xdr:sp macro="" textlink="">
          <xdr:nvSpPr>
            <xdr:cNvPr id="1049" name="Drop Dow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66</xdr:row>
          <xdr:rowOff>9525</xdr:rowOff>
        </xdr:from>
        <xdr:to>
          <xdr:col>7</xdr:col>
          <xdr:colOff>790575</xdr:colOff>
          <xdr:row>67</xdr:row>
          <xdr:rowOff>38100</xdr:rowOff>
        </xdr:to>
        <xdr:sp macro="" textlink="">
          <xdr:nvSpPr>
            <xdr:cNvPr id="1050" name="Drop Dow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68</xdr:row>
          <xdr:rowOff>9525</xdr:rowOff>
        </xdr:from>
        <xdr:to>
          <xdr:col>7</xdr:col>
          <xdr:colOff>790575</xdr:colOff>
          <xdr:row>69</xdr:row>
          <xdr:rowOff>38100</xdr:rowOff>
        </xdr:to>
        <xdr:sp macro="" textlink="">
          <xdr:nvSpPr>
            <xdr:cNvPr id="1051" name="Drop Dow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70</xdr:row>
          <xdr:rowOff>9525</xdr:rowOff>
        </xdr:from>
        <xdr:to>
          <xdr:col>7</xdr:col>
          <xdr:colOff>790575</xdr:colOff>
          <xdr:row>71</xdr:row>
          <xdr:rowOff>38100</xdr:rowOff>
        </xdr:to>
        <xdr:sp macro="" textlink="">
          <xdr:nvSpPr>
            <xdr:cNvPr id="1052" name="Drop Dow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72</xdr:row>
          <xdr:rowOff>9525</xdr:rowOff>
        </xdr:from>
        <xdr:to>
          <xdr:col>7</xdr:col>
          <xdr:colOff>790575</xdr:colOff>
          <xdr:row>73</xdr:row>
          <xdr:rowOff>38100</xdr:rowOff>
        </xdr:to>
        <xdr:sp macro="" textlink="">
          <xdr:nvSpPr>
            <xdr:cNvPr id="1053" name="Drop Dow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72</xdr:row>
          <xdr:rowOff>9525</xdr:rowOff>
        </xdr:from>
        <xdr:to>
          <xdr:col>7</xdr:col>
          <xdr:colOff>790575</xdr:colOff>
          <xdr:row>73</xdr:row>
          <xdr:rowOff>38100</xdr:rowOff>
        </xdr:to>
        <xdr:sp macro="" textlink="">
          <xdr:nvSpPr>
            <xdr:cNvPr id="1054" name="Drop Down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74</xdr:row>
          <xdr:rowOff>9525</xdr:rowOff>
        </xdr:from>
        <xdr:to>
          <xdr:col>7</xdr:col>
          <xdr:colOff>790575</xdr:colOff>
          <xdr:row>75</xdr:row>
          <xdr:rowOff>38100</xdr:rowOff>
        </xdr:to>
        <xdr:sp macro="" textlink="">
          <xdr:nvSpPr>
            <xdr:cNvPr id="1055" name="Drop Dow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74</xdr:row>
          <xdr:rowOff>9525</xdr:rowOff>
        </xdr:from>
        <xdr:to>
          <xdr:col>7</xdr:col>
          <xdr:colOff>790575</xdr:colOff>
          <xdr:row>75</xdr:row>
          <xdr:rowOff>38100</xdr:rowOff>
        </xdr:to>
        <xdr:sp macro="" textlink="">
          <xdr:nvSpPr>
            <xdr:cNvPr id="1056" name="Drop Dow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83</xdr:row>
          <xdr:rowOff>9525</xdr:rowOff>
        </xdr:from>
        <xdr:to>
          <xdr:col>7</xdr:col>
          <xdr:colOff>790575</xdr:colOff>
          <xdr:row>84</xdr:row>
          <xdr:rowOff>38100</xdr:rowOff>
        </xdr:to>
        <xdr:sp macro="" textlink="">
          <xdr:nvSpPr>
            <xdr:cNvPr id="1057" name="Drop Down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85</xdr:row>
          <xdr:rowOff>9525</xdr:rowOff>
        </xdr:from>
        <xdr:to>
          <xdr:col>7</xdr:col>
          <xdr:colOff>790575</xdr:colOff>
          <xdr:row>86</xdr:row>
          <xdr:rowOff>38100</xdr:rowOff>
        </xdr:to>
        <xdr:sp macro="" textlink="">
          <xdr:nvSpPr>
            <xdr:cNvPr id="1058" name="Drop Down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87</xdr:row>
          <xdr:rowOff>9525</xdr:rowOff>
        </xdr:from>
        <xdr:to>
          <xdr:col>7</xdr:col>
          <xdr:colOff>790575</xdr:colOff>
          <xdr:row>88</xdr:row>
          <xdr:rowOff>38100</xdr:rowOff>
        </xdr:to>
        <xdr:sp macro="" textlink="">
          <xdr:nvSpPr>
            <xdr:cNvPr id="1059" name="Drop Dow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89</xdr:row>
          <xdr:rowOff>9525</xdr:rowOff>
        </xdr:from>
        <xdr:to>
          <xdr:col>7</xdr:col>
          <xdr:colOff>790575</xdr:colOff>
          <xdr:row>90</xdr:row>
          <xdr:rowOff>38100</xdr:rowOff>
        </xdr:to>
        <xdr:sp macro="" textlink="">
          <xdr:nvSpPr>
            <xdr:cNvPr id="1060" name="Drop Down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89</xdr:row>
          <xdr:rowOff>9525</xdr:rowOff>
        </xdr:from>
        <xdr:to>
          <xdr:col>7</xdr:col>
          <xdr:colOff>790575</xdr:colOff>
          <xdr:row>90</xdr:row>
          <xdr:rowOff>38100</xdr:rowOff>
        </xdr:to>
        <xdr:sp macro="" textlink="">
          <xdr:nvSpPr>
            <xdr:cNvPr id="1061" name="Drop Down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91</xdr:row>
          <xdr:rowOff>9525</xdr:rowOff>
        </xdr:from>
        <xdr:to>
          <xdr:col>7</xdr:col>
          <xdr:colOff>790575</xdr:colOff>
          <xdr:row>92</xdr:row>
          <xdr:rowOff>38100</xdr:rowOff>
        </xdr:to>
        <xdr:sp macro="" textlink="">
          <xdr:nvSpPr>
            <xdr:cNvPr id="1062" name="Drop Down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93</xdr:row>
          <xdr:rowOff>9525</xdr:rowOff>
        </xdr:from>
        <xdr:to>
          <xdr:col>7</xdr:col>
          <xdr:colOff>790575</xdr:colOff>
          <xdr:row>94</xdr:row>
          <xdr:rowOff>38100</xdr:rowOff>
        </xdr:to>
        <xdr:sp macro="" textlink="">
          <xdr:nvSpPr>
            <xdr:cNvPr id="1068" name="Drop Down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93</xdr:row>
          <xdr:rowOff>9525</xdr:rowOff>
        </xdr:from>
        <xdr:to>
          <xdr:col>7</xdr:col>
          <xdr:colOff>790575</xdr:colOff>
          <xdr:row>94</xdr:row>
          <xdr:rowOff>38100</xdr:rowOff>
        </xdr:to>
        <xdr:sp macro="" textlink="">
          <xdr:nvSpPr>
            <xdr:cNvPr id="1069" name="Drop Down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95</xdr:row>
          <xdr:rowOff>9525</xdr:rowOff>
        </xdr:from>
        <xdr:to>
          <xdr:col>7</xdr:col>
          <xdr:colOff>790575</xdr:colOff>
          <xdr:row>96</xdr:row>
          <xdr:rowOff>38100</xdr:rowOff>
        </xdr:to>
        <xdr:sp macro="" textlink="">
          <xdr:nvSpPr>
            <xdr:cNvPr id="1070" name="Drop Down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97</xdr:row>
          <xdr:rowOff>9525</xdr:rowOff>
        </xdr:from>
        <xdr:to>
          <xdr:col>7</xdr:col>
          <xdr:colOff>790575</xdr:colOff>
          <xdr:row>98</xdr:row>
          <xdr:rowOff>38100</xdr:rowOff>
        </xdr:to>
        <xdr:sp macro="" textlink="">
          <xdr:nvSpPr>
            <xdr:cNvPr id="1071" name="Drop Down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97</xdr:row>
          <xdr:rowOff>9525</xdr:rowOff>
        </xdr:from>
        <xdr:to>
          <xdr:col>7</xdr:col>
          <xdr:colOff>790575</xdr:colOff>
          <xdr:row>98</xdr:row>
          <xdr:rowOff>38100</xdr:rowOff>
        </xdr:to>
        <xdr:sp macro="" textlink="">
          <xdr:nvSpPr>
            <xdr:cNvPr id="1072" name="Drop Down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0</xdr:row>
      <xdr:rowOff>47625</xdr:rowOff>
    </xdr:from>
    <xdr:to>
      <xdr:col>1</xdr:col>
      <xdr:colOff>2076450</xdr:colOff>
      <xdr:row>2</xdr:row>
      <xdr:rowOff>398875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47625"/>
          <a:ext cx="1695450" cy="9830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</xdr:row>
          <xdr:rowOff>190500</xdr:rowOff>
        </xdr:from>
        <xdr:to>
          <xdr:col>3</xdr:col>
          <xdr:colOff>9525</xdr:colOff>
          <xdr:row>22</xdr:row>
          <xdr:rowOff>9525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l-web.dropbox.com/Users/Rebecca/Documents/Dropbox/AHC%20Schedule/AHC%20Schedule%20-%20Allocations%20to%20Active%20-%20v1.2%202011%2011%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l-web.dropbox.com/Users/Rebecca/Documents/My%20Dropbox/AHC%20Compliance/Compliance%20Avail%20For%20Rent/Proposed%20Schedule%20-%20Total%20Allocations%20Current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l-web.dropbox.com/Users/Rebecca/Documents/My%20Dropbox/AHC%20Schedule/Schedules%20to%20Active/AHC%20Schedule%20-%20Allocations%20to%20Active%20-%20v1.0%202011%2010%20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FILE INSTRUCTIONS"/>
      <sheetName val="Allocation Details"/>
      <sheetName val="Client Details"/>
      <sheetName val="Build Details"/>
      <sheetName val="Bank Details"/>
      <sheetName val="Invoicing Details"/>
      <sheetName val="EOI Issued"/>
      <sheetName val="Allocations Cancelled"/>
      <sheetName val="Valuation Yr1 Details"/>
      <sheetName val="Avail 4 Rent Details"/>
      <sheetName val="MPW Wait List"/>
      <sheetName val="Wait List Other"/>
      <sheetName val="Compare AHC to FOFMS"/>
      <sheetName val="FOFMS Dwelling Rept Aged Care"/>
      <sheetName val="FOFMS Dwelling Rept ACCouncil"/>
      <sheetName val="FOFMS Dwelling Rept AHC"/>
      <sheetName val="Greensmart"/>
      <sheetName val="Unissued Status Report"/>
      <sheetName val="Status Report BA"/>
      <sheetName val="Issued Status Report Iron Fish"/>
      <sheetName val="Issued Status Report ILJHDSA"/>
      <sheetName val="Issued Status Report Devine"/>
      <sheetName val="Issued Status Report Other"/>
      <sheetName val="Report AHC Allocn"/>
      <sheetName val="Report Agents Appr Rent"/>
      <sheetName val="Full Details"/>
      <sheetName val="Master Allocation Table"/>
      <sheetName val="R2 Master Allocation Table"/>
      <sheetName val="FOFMS Dwelling Rept Total"/>
      <sheetName val="R4 Master Allocation Table"/>
      <sheetName val="Other Orgs Allocation Table"/>
      <sheetName val="Tables 1"/>
      <sheetName val="Tables 2"/>
      <sheetName val="Summary Townhouses and Fonzies"/>
      <sheetName val="Agent Pivot Table Data"/>
      <sheetName val="Housing SA Allocation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5">
          <cell r="D5" t="str">
            <v>Property and Tenancy Manager Type</v>
          </cell>
          <cell r="J5" t="str">
            <v>Incentive Fee Percentage</v>
          </cell>
        </row>
        <row r="6">
          <cell r="J6">
            <v>0</v>
          </cell>
        </row>
        <row r="7">
          <cell r="J7">
            <v>5.0000000000000001E-3</v>
          </cell>
        </row>
        <row r="8">
          <cell r="J8">
            <v>0.01</v>
          </cell>
        </row>
        <row r="9">
          <cell r="J9">
            <v>1.4999999999999999E-2</v>
          </cell>
        </row>
        <row r="10">
          <cell r="J10">
            <v>0.02</v>
          </cell>
        </row>
        <row r="11">
          <cell r="J11">
            <v>2.5000000000000001E-2</v>
          </cell>
        </row>
        <row r="12">
          <cell r="J12">
            <v>0.03</v>
          </cell>
        </row>
        <row r="13">
          <cell r="J13">
            <v>3.5000000000000003E-2</v>
          </cell>
        </row>
        <row r="14">
          <cell r="J14">
            <v>0.04</v>
          </cell>
        </row>
        <row r="15">
          <cell r="J15">
            <v>4.4999999999999998E-2</v>
          </cell>
        </row>
        <row r="16">
          <cell r="J16">
            <v>0.05</v>
          </cell>
        </row>
        <row r="17">
          <cell r="J17">
            <v>5.5E-2</v>
          </cell>
        </row>
        <row r="18">
          <cell r="J18">
            <v>0.06</v>
          </cell>
        </row>
        <row r="19">
          <cell r="J19">
            <v>6.5000000000000002E-2</v>
          </cell>
        </row>
        <row r="20">
          <cell r="J20">
            <v>7.0000000000000007E-2</v>
          </cell>
        </row>
        <row r="21">
          <cell r="J21">
            <v>7.4999999999999997E-2</v>
          </cell>
        </row>
        <row r="22">
          <cell r="J22">
            <v>0.08</v>
          </cell>
        </row>
        <row r="23">
          <cell r="J23">
            <v>8.5000000000000006E-2</v>
          </cell>
        </row>
        <row r="24">
          <cell r="J24">
            <v>0.09</v>
          </cell>
        </row>
        <row r="25">
          <cell r="J25">
            <v>9.5000000000000001E-2</v>
          </cell>
        </row>
        <row r="26">
          <cell r="J26">
            <v>0.1</v>
          </cell>
        </row>
        <row r="27">
          <cell r="J27">
            <v>0.105</v>
          </cell>
        </row>
        <row r="28">
          <cell r="J28">
            <v>0.11</v>
          </cell>
        </row>
        <row r="29">
          <cell r="J29">
            <v>0.115</v>
          </cell>
        </row>
        <row r="30">
          <cell r="J30">
            <v>0.12</v>
          </cell>
        </row>
        <row r="31">
          <cell r="J31">
            <v>0.125</v>
          </cell>
        </row>
        <row r="32">
          <cell r="J32">
            <v>0.13</v>
          </cell>
        </row>
        <row r="33">
          <cell r="J33">
            <v>0.13500000000000001</v>
          </cell>
        </row>
        <row r="34">
          <cell r="J34">
            <v>0.14000000000000001</v>
          </cell>
        </row>
        <row r="35">
          <cell r="J35">
            <v>0.14499999999999999</v>
          </cell>
        </row>
        <row r="36">
          <cell r="J36">
            <v>0.15</v>
          </cell>
        </row>
      </sheetData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FILE INSTRUCTIONS"/>
      <sheetName val="Full Details Allocns  (P)"/>
      <sheetName val="Full Details Allocns  (U)"/>
      <sheetName val="Full Details Total Allocns"/>
      <sheetName val="Enter Ave Build Time"/>
      <sheetName val="Enter Unpaid"/>
      <sheetName val="Enter Devine Details"/>
      <sheetName val="Enter COC"/>
      <sheetName val="Enter Avail 4 Rent"/>
      <sheetName val="Enter Valuations (Y1)"/>
      <sheetName val="Enter FOFMS Dwelling Rept AHC"/>
      <sheetName val="Proposed Details"/>
      <sheetName val="Compare AHC to FOFMS"/>
      <sheetName val="Report AHC Allocn"/>
      <sheetName val="Report Agents Appr Rent"/>
      <sheetName val="Greensmart"/>
      <sheetName val="Tables"/>
      <sheetName val="Enter MASTER Allocn Current AHC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4">
          <cell r="K4" t="str">
            <v>2008 / 2009</v>
          </cell>
        </row>
        <row r="5">
          <cell r="K5" t="str">
            <v>2009 / 2010</v>
          </cell>
        </row>
        <row r="6">
          <cell r="K6" t="str">
            <v>2010 / 2011</v>
          </cell>
        </row>
        <row r="7">
          <cell r="K7" t="str">
            <v>2011 / 2012</v>
          </cell>
        </row>
        <row r="8">
          <cell r="K8" t="str">
            <v>2012 / 2013</v>
          </cell>
        </row>
        <row r="9">
          <cell r="K9" t="str">
            <v>2013 / 2014</v>
          </cell>
        </row>
        <row r="10">
          <cell r="K10" t="str">
            <v>2014 / 2015</v>
          </cell>
        </row>
        <row r="11">
          <cell r="K11" t="str">
            <v>2015 / 2016</v>
          </cell>
        </row>
        <row r="12">
          <cell r="K12" t="str">
            <v>2016 / 2017</v>
          </cell>
        </row>
        <row r="13">
          <cell r="K13" t="str">
            <v>2017 / 2018</v>
          </cell>
        </row>
        <row r="14">
          <cell r="K14" t="str">
            <v>2018 / 2019</v>
          </cell>
        </row>
        <row r="15">
          <cell r="K15" t="str">
            <v>2019 / 2020</v>
          </cell>
        </row>
        <row r="16">
          <cell r="K16" t="str">
            <v>2020 / 2021</v>
          </cell>
        </row>
        <row r="17">
          <cell r="K17" t="str">
            <v>2021 / 2022</v>
          </cell>
        </row>
        <row r="18">
          <cell r="K18" t="str">
            <v>2022 / 2023</v>
          </cell>
        </row>
        <row r="19">
          <cell r="K19" t="str">
            <v>2023 / 2024</v>
          </cell>
        </row>
      </sheetData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FILE INSTRUCTIONS"/>
      <sheetName val="Allocation Details"/>
      <sheetName val="Client Details"/>
      <sheetName val="Build Details"/>
      <sheetName val="Valuation Yr1 Details"/>
      <sheetName val="Avail 4 Rent Details"/>
      <sheetName val="Bank Details"/>
      <sheetName val="Invoicing Details"/>
      <sheetName val="MPW Wait List"/>
      <sheetName val="Wait List Other"/>
      <sheetName val="EOI Issued"/>
      <sheetName val="Allocations Cancelled"/>
      <sheetName val="Compare AHC to FOFMS"/>
      <sheetName val="FOFMS Dwelling Rept Aged Care"/>
      <sheetName val="FOFMS Dwelling Rept ACCouncil"/>
      <sheetName val="FOFMS Dwelling Rept AHC"/>
      <sheetName val="Unissued Status Report"/>
      <sheetName val="Status Report BA"/>
      <sheetName val="Issued Status Report Iron Fish"/>
      <sheetName val="Issued Status Report ILJHDSA"/>
      <sheetName val="Issued Status Report Devine"/>
      <sheetName val="Issued Status Report Other"/>
      <sheetName val="Report AHC Allocn"/>
      <sheetName val="Report Agents Appr Rent"/>
      <sheetName val="Master Allocation Table"/>
      <sheetName val="FOFMS Dwelling Rept Total"/>
      <sheetName val="Full Details"/>
      <sheetName val="R2 Master Allocation Table"/>
      <sheetName val="R4 Master Allocation Table"/>
      <sheetName val="Other Orgs Allocation Table"/>
      <sheetName val="Tables 1"/>
      <sheetName val="Tables 2"/>
      <sheetName val="Summary Townhouses and Fonzies"/>
      <sheetName val="Agent Pivot Table Data"/>
      <sheetName val="Greensmart"/>
    </sheetNames>
    <sheetDataSet>
      <sheetData sheetId="0"/>
      <sheetData sheetId="1"/>
      <sheetData sheetId="2">
        <row r="4">
          <cell r="U4">
            <v>21</v>
          </cell>
        </row>
      </sheetData>
      <sheetData sheetId="3">
        <row r="4">
          <cell r="L4">
            <v>12</v>
          </cell>
        </row>
      </sheetData>
      <sheetData sheetId="4">
        <row r="4">
          <cell r="T4">
            <v>20</v>
          </cell>
        </row>
      </sheetData>
      <sheetData sheetId="5">
        <row r="3">
          <cell r="M3">
            <v>13</v>
          </cell>
        </row>
      </sheetData>
      <sheetData sheetId="6">
        <row r="4">
          <cell r="S4">
            <v>19</v>
          </cell>
        </row>
      </sheetData>
      <sheetData sheetId="7">
        <row r="2">
          <cell r="T2">
            <v>20</v>
          </cell>
        </row>
      </sheetData>
      <sheetData sheetId="8">
        <row r="2">
          <cell r="AA2">
            <v>27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B3">
            <v>2</v>
          </cell>
        </row>
      </sheetData>
      <sheetData sheetId="26"/>
      <sheetData sheetId="27"/>
      <sheetData sheetId="28"/>
      <sheetData sheetId="29"/>
      <sheetData sheetId="30"/>
      <sheetData sheetId="31">
        <row r="5">
          <cell r="D5" t="str">
            <v>Property and Tenancy Manager Type</v>
          </cell>
          <cell r="F5" t="str">
            <v>Payment Type</v>
          </cell>
          <cell r="J5" t="str">
            <v>Property Agent</v>
          </cell>
        </row>
        <row r="6">
          <cell r="D6" t="str">
            <v>Community Housing</v>
          </cell>
          <cell r="F6" t="str">
            <v>A</v>
          </cell>
          <cell r="J6" t="str">
            <v>Adprop</v>
          </cell>
        </row>
        <row r="7">
          <cell r="D7" t="str">
            <v>Estate Agent</v>
          </cell>
          <cell r="F7" t="str">
            <v>B</v>
          </cell>
          <cell r="J7" t="str">
            <v>Aged Care and Housing Group</v>
          </cell>
        </row>
        <row r="8">
          <cell r="D8" t="str">
            <v>Not-for-profit</v>
          </cell>
          <cell r="F8" t="str">
            <v>C</v>
          </cell>
          <cell r="J8" t="str">
            <v>Altus Property Management</v>
          </cell>
        </row>
        <row r="9">
          <cell r="F9" t="str">
            <v>D</v>
          </cell>
          <cell r="J9" t="str">
            <v>Century 21 - Aldinga Beach</v>
          </cell>
        </row>
        <row r="10">
          <cell r="F10" t="str">
            <v>E</v>
          </cell>
          <cell r="J10" t="str">
            <v>Century 21 - Southern</v>
          </cell>
        </row>
        <row r="11">
          <cell r="F11" t="str">
            <v>F</v>
          </cell>
          <cell r="J11" t="str">
            <v>HLB Mann Judd</v>
          </cell>
        </row>
        <row r="12">
          <cell r="F12" t="str">
            <v>G</v>
          </cell>
          <cell r="J12" t="str">
            <v>Ironfish</v>
          </cell>
        </row>
        <row r="13">
          <cell r="F13" t="str">
            <v>H</v>
          </cell>
          <cell r="J13" t="str">
            <v>KRV</v>
          </cell>
        </row>
        <row r="14">
          <cell r="F14" t="str">
            <v>I</v>
          </cell>
          <cell r="J14" t="str">
            <v>LJ Hooker Modbury</v>
          </cell>
        </row>
        <row r="15">
          <cell r="F15" t="str">
            <v>J</v>
          </cell>
          <cell r="J15" t="str">
            <v>LJ Hooker Mount Barker</v>
          </cell>
        </row>
        <row r="16">
          <cell r="F16" t="str">
            <v>K</v>
          </cell>
          <cell r="J16" t="str">
            <v>Please Nominate</v>
          </cell>
        </row>
        <row r="17">
          <cell r="F17" t="str">
            <v>L</v>
          </cell>
          <cell r="J17" t="str">
            <v>The Corporation of the City of Adelaide</v>
          </cell>
        </row>
        <row r="18">
          <cell r="F18" t="str">
            <v>M</v>
          </cell>
        </row>
        <row r="19">
          <cell r="F19" t="str">
            <v>N</v>
          </cell>
        </row>
        <row r="20">
          <cell r="F20" t="str">
            <v>O</v>
          </cell>
        </row>
      </sheetData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" Type="http://schemas.openxmlformats.org/officeDocument/2006/relationships/hyperlink" Target="https://www.dss.gov.au/our-responsibilities/housing-support/programs-services/national-rental-affordability-scheme/national-rental-affordability-scheme-nras-household-income-indexation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4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4"/>
  <sheetViews>
    <sheetView showGridLines="0" tabSelected="1" zoomScale="140" zoomScaleNormal="140" workbookViewId="0">
      <selection activeCell="F2" sqref="F2:J3"/>
    </sheetView>
  </sheetViews>
  <sheetFormatPr defaultColWidth="0" defaultRowHeight="16.5" zeroHeight="1" x14ac:dyDescent="0.3"/>
  <cols>
    <col min="1" max="1" width="3.140625" style="34" customWidth="1"/>
    <col min="2" max="3" width="9.140625" style="34" customWidth="1"/>
    <col min="4" max="4" width="18" style="34" customWidth="1"/>
    <col min="5" max="5" width="6.140625" style="34" customWidth="1"/>
    <col min="6" max="6" width="12" style="34" customWidth="1"/>
    <col min="7" max="7" width="5.140625" style="34" customWidth="1"/>
    <col min="8" max="8" width="12.5703125" style="34" customWidth="1"/>
    <col min="9" max="9" width="6.5703125" style="34" customWidth="1"/>
    <col min="10" max="10" width="12.5703125" style="34" customWidth="1"/>
    <col min="11" max="11" width="2.85546875" style="72" customWidth="1"/>
    <col min="12" max="12" width="2.85546875" style="16" hidden="1" customWidth="1"/>
    <col min="13" max="13" width="11.140625" style="16" hidden="1" customWidth="1"/>
    <col min="14" max="14" width="16.85546875" style="16" hidden="1" customWidth="1"/>
    <col min="15" max="15" width="6" style="16" hidden="1" customWidth="1"/>
    <col min="16" max="16" width="11.85546875" style="16" hidden="1" customWidth="1"/>
    <col min="17" max="17" width="16.140625" style="16" hidden="1" customWidth="1"/>
    <col min="18" max="18" width="13.140625" style="16" hidden="1" customWidth="1"/>
    <col min="19" max="23" width="9.140625" style="16" hidden="1" customWidth="1"/>
    <col min="24" max="28" width="9.140625" style="35" hidden="1" customWidth="1"/>
    <col min="29" max="16384" width="9.140625" style="36" hidden="1"/>
  </cols>
  <sheetData>
    <row r="1" spans="2:36" x14ac:dyDescent="0.3"/>
    <row r="2" spans="2:36" ht="33" customHeight="1" x14ac:dyDescent="0.3">
      <c r="F2" s="123" t="str">
        <f>'Current NRAS YEAR'!$H$10&amp;" NRAS ELIGIBILITY CHECKER"</f>
        <v>23/24 NRAS ELIGIBILITY CHECKER</v>
      </c>
      <c r="G2" s="123"/>
      <c r="H2" s="123"/>
      <c r="I2" s="123"/>
      <c r="J2" s="123"/>
      <c r="K2" s="81"/>
      <c r="N2" s="100" t="s">
        <v>20</v>
      </c>
      <c r="O2" s="100" t="s">
        <v>2</v>
      </c>
      <c r="P2" s="101" t="s">
        <v>1</v>
      </c>
      <c r="Q2" s="101" t="s">
        <v>21</v>
      </c>
      <c r="X2" s="16"/>
      <c r="Y2" s="16"/>
      <c r="Z2" s="16"/>
      <c r="AA2" s="16"/>
      <c r="AB2" s="16"/>
      <c r="AC2" s="16"/>
      <c r="AD2" s="16"/>
    </row>
    <row r="3" spans="2:36" ht="33" x14ac:dyDescent="0.3">
      <c r="F3" s="123"/>
      <c r="G3" s="123"/>
      <c r="H3" s="123"/>
      <c r="I3" s="123"/>
      <c r="J3" s="123"/>
      <c r="K3" s="81"/>
      <c r="N3" s="16" t="s">
        <v>14</v>
      </c>
      <c r="O3" s="16">
        <v>1</v>
      </c>
      <c r="P3" s="94">
        <v>0</v>
      </c>
      <c r="Q3" s="94" t="s">
        <v>14</v>
      </c>
      <c r="X3" s="16"/>
      <c r="Y3" s="16"/>
      <c r="Z3" s="16"/>
      <c r="AA3" s="16"/>
      <c r="AB3" s="16"/>
      <c r="AC3" s="16"/>
      <c r="AD3" s="16"/>
    </row>
    <row r="4" spans="2:36" ht="21" customHeight="1" x14ac:dyDescent="0.3">
      <c r="B4" s="116" t="s">
        <v>46</v>
      </c>
      <c r="C4" s="116"/>
      <c r="D4" s="116"/>
      <c r="E4" s="116"/>
      <c r="F4" s="116"/>
      <c r="G4" s="116"/>
      <c r="H4" s="116"/>
      <c r="I4" s="116"/>
      <c r="J4" s="116"/>
      <c r="K4" s="81"/>
      <c r="N4" s="16" t="s">
        <v>15</v>
      </c>
      <c r="O4" s="16">
        <v>2</v>
      </c>
      <c r="P4" s="94">
        <v>1</v>
      </c>
      <c r="Q4" s="94" t="s">
        <v>15</v>
      </c>
      <c r="X4" s="16"/>
      <c r="Y4" s="16"/>
      <c r="Z4" s="16"/>
      <c r="AA4" s="16"/>
      <c r="AB4" s="16"/>
      <c r="AC4" s="16"/>
      <c r="AD4" s="16"/>
    </row>
    <row r="5" spans="2:36" ht="21" customHeight="1" x14ac:dyDescent="0.3">
      <c r="B5" s="116"/>
      <c r="C5" s="116"/>
      <c r="D5" s="116"/>
      <c r="E5" s="116"/>
      <c r="F5" s="116"/>
      <c r="G5" s="116"/>
      <c r="H5" s="116"/>
      <c r="I5" s="116"/>
      <c r="J5" s="116"/>
      <c r="K5" s="81"/>
      <c r="O5" s="16">
        <v>3</v>
      </c>
      <c r="P5" s="94">
        <v>2</v>
      </c>
      <c r="Q5" s="94"/>
      <c r="X5" s="16"/>
      <c r="Y5" s="16"/>
      <c r="Z5" s="16"/>
      <c r="AA5" s="16"/>
      <c r="AB5" s="16"/>
      <c r="AC5" s="16"/>
      <c r="AD5" s="16"/>
    </row>
    <row r="6" spans="2:36" ht="9.75" customHeight="1" x14ac:dyDescent="0.3">
      <c r="B6" s="37"/>
      <c r="C6" s="37"/>
      <c r="D6" s="37"/>
      <c r="E6" s="37"/>
      <c r="F6" s="37"/>
      <c r="G6" s="37"/>
      <c r="H6" s="37"/>
      <c r="I6" s="37"/>
      <c r="J6" s="37"/>
      <c r="O6" s="16">
        <v>4</v>
      </c>
      <c r="P6" s="94">
        <v>3</v>
      </c>
      <c r="Q6" s="94"/>
      <c r="X6" s="16"/>
      <c r="Y6" s="16"/>
      <c r="Z6" s="16"/>
      <c r="AA6" s="16"/>
      <c r="AB6" s="16"/>
      <c r="AC6" s="16"/>
      <c r="AD6" s="16"/>
    </row>
    <row r="7" spans="2:36" ht="16.5" customHeight="1" x14ac:dyDescent="0.3">
      <c r="B7" s="116" t="s">
        <v>47</v>
      </c>
      <c r="C7" s="116"/>
      <c r="D7" s="116"/>
      <c r="E7" s="116"/>
      <c r="F7" s="116"/>
      <c r="G7" s="116"/>
      <c r="H7" s="116"/>
      <c r="I7" s="116"/>
      <c r="J7" s="116"/>
      <c r="K7" s="38"/>
      <c r="L7" s="39"/>
      <c r="M7" s="39"/>
      <c r="N7" s="39"/>
      <c r="O7" s="39">
        <v>5</v>
      </c>
      <c r="P7" s="95">
        <v>4</v>
      </c>
      <c r="Q7" s="95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40"/>
      <c r="AF7" s="40"/>
      <c r="AG7" s="40"/>
      <c r="AH7" s="40"/>
    </row>
    <row r="8" spans="2:36" x14ac:dyDescent="0.3">
      <c r="B8" s="116"/>
      <c r="C8" s="116"/>
      <c r="D8" s="116"/>
      <c r="E8" s="116"/>
      <c r="F8" s="116"/>
      <c r="G8" s="116"/>
      <c r="H8" s="116"/>
      <c r="I8" s="116"/>
      <c r="J8" s="116"/>
      <c r="K8" s="38"/>
      <c r="L8" s="39"/>
      <c r="M8" s="39"/>
      <c r="N8" s="39"/>
      <c r="O8" s="39">
        <v>6</v>
      </c>
      <c r="P8" s="95">
        <v>5</v>
      </c>
      <c r="Q8" s="95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40"/>
      <c r="AF8" s="40"/>
      <c r="AG8" s="40"/>
      <c r="AH8" s="40"/>
    </row>
    <row r="9" spans="2:36" ht="11.25" customHeight="1" x14ac:dyDescent="0.3">
      <c r="N9" s="39" t="s">
        <v>9</v>
      </c>
      <c r="O9" s="39"/>
      <c r="P9" s="98">
        <f>IF(L19=1,'Current NRAS YEAR'!D4,'Current NRAS YEAR'!D4)</f>
        <v>58905</v>
      </c>
      <c r="Q9" s="99">
        <f>SUM(P9*1.25)</f>
        <v>73631.25</v>
      </c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40"/>
      <c r="AF9" s="40"/>
      <c r="AG9" s="40"/>
      <c r="AH9" s="40"/>
      <c r="AI9" s="40"/>
      <c r="AJ9" s="40"/>
    </row>
    <row r="10" spans="2:36" ht="16.5" customHeight="1" x14ac:dyDescent="0.3">
      <c r="B10" s="41" t="s">
        <v>65</v>
      </c>
      <c r="H10" s="107"/>
      <c r="N10" s="39"/>
      <c r="O10" s="39"/>
      <c r="P10" s="96"/>
      <c r="Q10" s="97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40"/>
      <c r="AF10" s="40"/>
      <c r="AG10" s="40"/>
      <c r="AH10" s="40"/>
      <c r="AI10" s="40"/>
      <c r="AJ10" s="40"/>
    </row>
    <row r="11" spans="2:36" ht="11.25" customHeight="1" x14ac:dyDescent="0.3">
      <c r="N11" s="39"/>
      <c r="O11" s="39"/>
      <c r="P11" s="96"/>
      <c r="Q11" s="97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40"/>
      <c r="AF11" s="40"/>
      <c r="AG11" s="40"/>
      <c r="AH11" s="40"/>
      <c r="AI11" s="40"/>
      <c r="AJ11" s="40"/>
    </row>
    <row r="12" spans="2:36" x14ac:dyDescent="0.3">
      <c r="B12" s="41" t="s">
        <v>73</v>
      </c>
      <c r="E12" s="125" t="s">
        <v>83</v>
      </c>
      <c r="F12" s="126"/>
      <c r="G12" s="126"/>
      <c r="H12" s="127"/>
      <c r="N12" s="39"/>
      <c r="O12" s="39"/>
      <c r="P12" s="96"/>
      <c r="Q12" s="97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40"/>
      <c r="AF12" s="40"/>
      <c r="AG12" s="40"/>
      <c r="AH12" s="40"/>
      <c r="AI12" s="40"/>
      <c r="AJ12" s="40"/>
    </row>
    <row r="13" spans="2:36" ht="11.25" customHeight="1" x14ac:dyDescent="0.3">
      <c r="N13" s="39"/>
      <c r="O13" s="39"/>
      <c r="P13" s="96"/>
      <c r="Q13" s="97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40"/>
      <c r="AF13" s="40"/>
      <c r="AG13" s="40"/>
      <c r="AH13" s="40"/>
      <c r="AI13" s="40"/>
      <c r="AJ13" s="40"/>
    </row>
    <row r="14" spans="2:36" x14ac:dyDescent="0.3">
      <c r="B14" s="41" t="s">
        <v>74</v>
      </c>
      <c r="H14" s="42">
        <v>276</v>
      </c>
      <c r="N14" s="39"/>
      <c r="O14" s="39"/>
      <c r="P14" s="96"/>
      <c r="Q14" s="97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40"/>
      <c r="AF14" s="40"/>
      <c r="AG14" s="40"/>
      <c r="AH14" s="40"/>
      <c r="AI14" s="40"/>
      <c r="AJ14" s="40"/>
    </row>
    <row r="15" spans="2:36" ht="11.25" customHeight="1" x14ac:dyDescent="0.3">
      <c r="N15" s="39"/>
      <c r="O15" s="39"/>
      <c r="P15" s="96"/>
      <c r="Q15" s="97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40"/>
      <c r="AF15" s="40"/>
      <c r="AG15" s="40"/>
      <c r="AH15" s="40"/>
      <c r="AI15" s="40"/>
      <c r="AJ15" s="40"/>
    </row>
    <row r="16" spans="2:36" ht="11.25" customHeight="1" x14ac:dyDescent="0.3">
      <c r="N16" s="39"/>
      <c r="O16" s="39"/>
      <c r="P16" s="102" t="s">
        <v>77</v>
      </c>
      <c r="Q16" s="103" t="s">
        <v>78</v>
      </c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40"/>
      <c r="AF16" s="40"/>
      <c r="AG16" s="40"/>
      <c r="AH16" s="40"/>
      <c r="AI16" s="40"/>
      <c r="AJ16" s="40"/>
    </row>
    <row r="17" spans="1:30" s="40" customFormat="1" ht="14.25" x14ac:dyDescent="0.25">
      <c r="A17" s="41"/>
      <c r="B17" s="41" t="s">
        <v>17</v>
      </c>
      <c r="C17" s="41"/>
      <c r="D17" s="41"/>
      <c r="E17" s="41"/>
      <c r="F17" s="41"/>
      <c r="G17" s="41"/>
      <c r="H17" s="41"/>
      <c r="I17" s="41"/>
      <c r="J17" s="41"/>
      <c r="K17" s="73"/>
      <c r="L17" s="39">
        <v>1</v>
      </c>
      <c r="M17" s="39"/>
      <c r="N17" s="39" t="s">
        <v>24</v>
      </c>
      <c r="O17" s="39">
        <f>IF(L19&gt;=1,L19-1,0)</f>
        <v>1</v>
      </c>
      <c r="P17" s="99">
        <f>SUM(O17*'Current NRAS YEAR'!E12)</f>
        <v>22536</v>
      </c>
      <c r="Q17" s="99">
        <f>SUM(P17*1.25)</f>
        <v>28170</v>
      </c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</row>
    <row r="18" spans="1:30" s="40" customFormat="1" ht="14.25" x14ac:dyDescent="0.25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73"/>
      <c r="L18" s="39"/>
      <c r="M18" s="39"/>
      <c r="N18" s="39" t="s">
        <v>1</v>
      </c>
      <c r="O18" s="39">
        <f>SUM(L21)-1</f>
        <v>0</v>
      </c>
      <c r="P18" s="98">
        <f>SUM(O18*'Current NRAS YEAR'!E13)</f>
        <v>0</v>
      </c>
      <c r="Q18" s="99">
        <f t="shared" ref="Q18" si="0">SUM(P18*1.25)</f>
        <v>0</v>
      </c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</row>
    <row r="19" spans="1:30" s="40" customFormat="1" ht="14.25" x14ac:dyDescent="0.25">
      <c r="A19" s="41"/>
      <c r="B19" s="41" t="s">
        <v>16</v>
      </c>
      <c r="C19" s="41"/>
      <c r="D19" s="41"/>
      <c r="E19" s="41"/>
      <c r="F19" s="41"/>
      <c r="G19" s="41"/>
      <c r="H19" s="41"/>
      <c r="I19" s="41"/>
      <c r="J19" s="41"/>
      <c r="K19" s="73"/>
      <c r="L19" s="39">
        <v>2</v>
      </c>
      <c r="M19" s="39"/>
      <c r="N19" s="39"/>
      <c r="O19" s="39"/>
      <c r="P19" s="99"/>
      <c r="Q19" s="9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</row>
    <row r="20" spans="1:30" s="40" customFormat="1" ht="14.25" x14ac:dyDescent="0.25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73"/>
      <c r="L20" s="39"/>
      <c r="M20" s="39"/>
      <c r="N20" s="39" t="s">
        <v>25</v>
      </c>
      <c r="O20" s="39"/>
      <c r="P20" s="99">
        <f>IF(L23=1,'Current NRAS YEAR'!D5-'Current NRAS YEAR'!D4,0)</f>
        <v>0</v>
      </c>
      <c r="Q20" s="99">
        <f>SUM(P20*1.25)</f>
        <v>0</v>
      </c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</row>
    <row r="21" spans="1:30" s="40" customFormat="1" ht="14.25" x14ac:dyDescent="0.25">
      <c r="A21" s="41"/>
      <c r="B21" s="41" t="s">
        <v>18</v>
      </c>
      <c r="C21" s="41"/>
      <c r="D21" s="41"/>
      <c r="E21" s="41"/>
      <c r="F21" s="41"/>
      <c r="G21" s="41"/>
      <c r="H21" s="41"/>
      <c r="I21" s="41"/>
      <c r="J21" s="41"/>
      <c r="K21" s="73"/>
      <c r="L21" s="39">
        <v>1</v>
      </c>
      <c r="M21" s="39"/>
      <c r="N21" s="39"/>
      <c r="O21" s="39"/>
      <c r="P21" s="99"/>
      <c r="Q21" s="9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</row>
    <row r="22" spans="1:30" s="40" customFormat="1" ht="14.25" x14ac:dyDescent="0.25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73"/>
      <c r="L22" s="39"/>
      <c r="M22" s="39"/>
      <c r="N22" s="39"/>
      <c r="O22" s="39"/>
      <c r="P22" s="99"/>
      <c r="Q22" s="9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</row>
    <row r="23" spans="1:30" s="40" customFormat="1" ht="14.25" x14ac:dyDescent="0.25">
      <c r="A23" s="41"/>
      <c r="B23" s="41" t="s">
        <v>19</v>
      </c>
      <c r="C23" s="41"/>
      <c r="D23" s="41"/>
      <c r="E23" s="41"/>
      <c r="F23" s="41"/>
      <c r="G23" s="41"/>
      <c r="H23" s="41"/>
      <c r="I23" s="41"/>
      <c r="J23" s="41"/>
      <c r="K23" s="73"/>
      <c r="L23" s="39">
        <v>2</v>
      </c>
      <c r="M23" s="39"/>
      <c r="N23" s="39" t="s">
        <v>76</v>
      </c>
      <c r="O23" s="39"/>
      <c r="P23" s="99">
        <f>ROUNDUP(SUM(P9:P21),0)</f>
        <v>81441</v>
      </c>
      <c r="Q23" s="99">
        <f>ROUNDUP(P23*1.25,0)</f>
        <v>101802</v>
      </c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</row>
    <row r="24" spans="1:30" s="40" customFormat="1" ht="14.25" x14ac:dyDescent="0.25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73"/>
      <c r="L24" s="39"/>
      <c r="M24" s="39"/>
      <c r="N24" s="39"/>
      <c r="O24" s="39"/>
      <c r="P24" s="83"/>
      <c r="Q24" s="83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</row>
    <row r="25" spans="1:30" s="40" customFormat="1" ht="14.25" x14ac:dyDescent="0.25">
      <c r="A25" s="41"/>
      <c r="B25" s="41" t="s">
        <v>22</v>
      </c>
      <c r="C25" s="41"/>
      <c r="D25" s="41"/>
      <c r="E25" s="41"/>
      <c r="F25" s="41"/>
      <c r="G25" s="41"/>
      <c r="H25" s="43"/>
      <c r="I25" s="41"/>
      <c r="J25" s="41"/>
      <c r="K25" s="73"/>
      <c r="L25" s="39"/>
      <c r="M25" s="39"/>
      <c r="N25" s="39"/>
      <c r="O25" s="39"/>
      <c r="P25" s="83"/>
      <c r="Q25" s="83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</row>
    <row r="26" spans="1:30" s="40" customFormat="1" ht="14.25" x14ac:dyDescent="0.25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73"/>
      <c r="L26" s="39"/>
      <c r="M26" s="39"/>
      <c r="N26" s="39" t="s">
        <v>26</v>
      </c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</row>
    <row r="27" spans="1:30" s="40" customFormat="1" ht="15.75" x14ac:dyDescent="0.25">
      <c r="A27" s="41"/>
      <c r="B27" s="41" t="s">
        <v>23</v>
      </c>
      <c r="C27" s="41"/>
      <c r="D27" s="41"/>
      <c r="E27" s="41"/>
      <c r="F27" s="41"/>
      <c r="G27" s="41"/>
      <c r="H27" s="44">
        <f>IF(L17=1,P23,IF(L17=2,Q23,0))</f>
        <v>81441</v>
      </c>
      <c r="I27" s="45"/>
      <c r="J27" s="45"/>
      <c r="K27" s="74"/>
      <c r="L27" s="39"/>
      <c r="M27" s="39"/>
      <c r="N27" s="39" t="s">
        <v>27</v>
      </c>
      <c r="O27" s="39"/>
      <c r="P27" s="82"/>
      <c r="Q27" s="82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</row>
    <row r="28" spans="1:30" s="40" customFormat="1" ht="14.25" x14ac:dyDescent="0.25">
      <c r="A28" s="41"/>
      <c r="B28" s="41"/>
      <c r="C28" s="41"/>
      <c r="D28" s="41"/>
      <c r="E28" s="41"/>
      <c r="F28" s="41"/>
      <c r="G28" s="41"/>
      <c r="H28" s="44"/>
      <c r="I28" s="41"/>
      <c r="J28" s="41"/>
      <c r="K28" s="73"/>
      <c r="L28" s="39"/>
      <c r="M28" s="39"/>
      <c r="N28" s="39"/>
      <c r="O28" s="83"/>
      <c r="P28" s="83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</row>
    <row r="29" spans="1:30" s="40" customFormat="1" ht="14.25" customHeight="1" x14ac:dyDescent="0.25">
      <c r="A29" s="41"/>
      <c r="B29" s="130" t="str">
        <f>IF(L17=2,N27,IF(L17=1,N26,0))</f>
        <v>This amount is based on the tenants first year in the property using the lower income limit</v>
      </c>
      <c r="C29" s="130"/>
      <c r="D29" s="130"/>
      <c r="E29" s="130"/>
      <c r="F29" s="130"/>
      <c r="G29" s="130"/>
      <c r="H29" s="130"/>
      <c r="I29" s="130"/>
      <c r="J29" s="130"/>
      <c r="K29" s="75"/>
      <c r="L29" s="39"/>
      <c r="M29" s="39"/>
      <c r="N29" s="83"/>
      <c r="O29" s="83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</row>
    <row r="30" spans="1:30" s="40" customFormat="1" ht="3.75" customHeight="1" x14ac:dyDescent="0.25">
      <c r="A30" s="41"/>
      <c r="B30" s="130"/>
      <c r="C30" s="130"/>
      <c r="D30" s="130"/>
      <c r="E30" s="130"/>
      <c r="F30" s="130"/>
      <c r="G30" s="130"/>
      <c r="H30" s="130"/>
      <c r="I30" s="130"/>
      <c r="J30" s="130"/>
      <c r="K30" s="75"/>
      <c r="L30" s="39"/>
      <c r="M30" s="39"/>
      <c r="N30" s="83"/>
      <c r="O30" s="83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</row>
    <row r="31" spans="1:30" s="40" customFormat="1" ht="14.25" x14ac:dyDescent="0.25">
      <c r="A31" s="41"/>
      <c r="B31" s="41"/>
      <c r="C31" s="41"/>
      <c r="D31" s="41"/>
      <c r="E31" s="41"/>
      <c r="F31" s="41"/>
      <c r="G31" s="41"/>
      <c r="H31" s="46"/>
      <c r="I31" s="46"/>
      <c r="J31" s="46"/>
      <c r="K31" s="84"/>
      <c r="L31" s="39"/>
      <c r="M31" s="39"/>
      <c r="N31" s="83"/>
      <c r="O31" s="83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</row>
    <row r="32" spans="1:30" s="40" customFormat="1" ht="14.25" x14ac:dyDescent="0.25">
      <c r="A32" s="41"/>
      <c r="B32" s="41" t="s">
        <v>36</v>
      </c>
      <c r="C32" s="41"/>
      <c r="D32" s="131" t="str">
        <f>IF(G32=0,G46)</f>
        <v>Hania Baseer</v>
      </c>
      <c r="E32" s="131"/>
      <c r="F32" s="131"/>
      <c r="G32" s="41"/>
      <c r="H32" s="133">
        <f>IF(D32=0,0,J60)</f>
        <v>61594.239999999998</v>
      </c>
      <c r="I32" s="134"/>
      <c r="J32" s="46"/>
      <c r="K32" s="84"/>
      <c r="L32" s="39"/>
      <c r="M32" s="39"/>
      <c r="N32" s="83"/>
      <c r="O32" s="83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</row>
    <row r="33" spans="1:30" s="40" customFormat="1" ht="14.25" x14ac:dyDescent="0.25">
      <c r="A33" s="41"/>
      <c r="B33" s="41" t="s">
        <v>43</v>
      </c>
      <c r="C33" s="41"/>
      <c r="D33" s="131">
        <f>IF(G32=0,G63)</f>
        <v>0</v>
      </c>
      <c r="E33" s="131"/>
      <c r="F33" s="131"/>
      <c r="G33" s="41"/>
      <c r="H33" s="133">
        <f>IF(D33=0,0,J77)</f>
        <v>0</v>
      </c>
      <c r="I33" s="134"/>
      <c r="J33" s="46"/>
      <c r="K33" s="84"/>
      <c r="L33" s="39"/>
      <c r="M33" s="39"/>
      <c r="N33" s="83"/>
      <c r="O33" s="83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</row>
    <row r="34" spans="1:30" s="40" customFormat="1" ht="14.25" x14ac:dyDescent="0.25">
      <c r="A34" s="41"/>
      <c r="B34" s="41" t="s">
        <v>44</v>
      </c>
      <c r="C34" s="41"/>
      <c r="D34" s="131">
        <f>IF(G32=0,G80)</f>
        <v>0</v>
      </c>
      <c r="E34" s="131"/>
      <c r="F34" s="131"/>
      <c r="G34" s="41"/>
      <c r="H34" s="133">
        <f>IF(D34=0,0,J100)</f>
        <v>0</v>
      </c>
      <c r="I34" s="134"/>
      <c r="J34" s="46"/>
      <c r="K34" s="84"/>
      <c r="L34" s="39"/>
      <c r="M34" s="39"/>
      <c r="N34" s="83"/>
      <c r="O34" s="83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</row>
    <row r="35" spans="1:30" s="40" customFormat="1" ht="14.25" x14ac:dyDescent="0.25">
      <c r="A35" s="41"/>
      <c r="B35" s="41"/>
      <c r="C35" s="41"/>
      <c r="D35" s="41"/>
      <c r="E35" s="41"/>
      <c r="F35" s="41"/>
      <c r="G35" s="41"/>
      <c r="H35" s="46"/>
      <c r="I35" s="46"/>
      <c r="J35" s="46"/>
      <c r="K35" s="84"/>
      <c r="L35" s="39"/>
      <c r="M35" s="39"/>
      <c r="N35" s="83"/>
      <c r="O35" s="83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</row>
    <row r="36" spans="1:30" s="40" customFormat="1" ht="14.25" x14ac:dyDescent="0.25">
      <c r="A36" s="41"/>
      <c r="B36" s="47" t="s">
        <v>72</v>
      </c>
      <c r="C36" s="41"/>
      <c r="D36" s="41"/>
      <c r="E36" s="41"/>
      <c r="F36" s="41"/>
      <c r="G36" s="41"/>
      <c r="H36" s="132">
        <f>SUM(H32:I35)</f>
        <v>61594.239999999998</v>
      </c>
      <c r="I36" s="132"/>
      <c r="J36" s="46"/>
      <c r="K36" s="84"/>
      <c r="L36" s="39"/>
      <c r="M36" s="39"/>
      <c r="N36" s="83"/>
      <c r="O36" s="83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</row>
    <row r="37" spans="1:30" s="40" customFormat="1" ht="15" customHeight="1" x14ac:dyDescent="0.25">
      <c r="A37" s="41"/>
      <c r="B37" s="47" t="s">
        <v>71</v>
      </c>
      <c r="C37" s="41"/>
      <c r="D37" s="41"/>
      <c r="E37" s="41"/>
      <c r="F37" s="41"/>
      <c r="G37" s="41"/>
      <c r="H37" s="124">
        <f>IF(H36=0,0,SUM(H14/J37))</f>
        <v>0.2330088008229341</v>
      </c>
      <c r="I37" s="124"/>
      <c r="J37" s="48">
        <f>SUM(H36/52)</f>
        <v>1184.5046153846154</v>
      </c>
      <c r="K37" s="84"/>
      <c r="L37" s="39"/>
      <c r="M37" s="39"/>
      <c r="N37" s="83"/>
      <c r="O37" s="83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</row>
    <row r="38" spans="1:30" s="40" customFormat="1" ht="10.5" customHeight="1" x14ac:dyDescent="0.25">
      <c r="A38" s="41"/>
      <c r="B38" s="41"/>
      <c r="C38" s="41"/>
      <c r="D38" s="41"/>
      <c r="E38" s="41"/>
      <c r="F38" s="41"/>
      <c r="G38" s="41"/>
      <c r="H38" s="46"/>
      <c r="I38" s="46"/>
      <c r="J38" s="46"/>
      <c r="K38" s="84"/>
      <c r="L38" s="39"/>
      <c r="M38" s="39"/>
      <c r="N38" s="83"/>
      <c r="O38" s="83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</row>
    <row r="39" spans="1:30" s="40" customFormat="1" ht="14.25" x14ac:dyDescent="0.25">
      <c r="A39" s="41"/>
      <c r="B39" s="49"/>
      <c r="C39" s="50"/>
      <c r="D39" s="50"/>
      <c r="E39" s="50"/>
      <c r="F39" s="50"/>
      <c r="G39" s="50"/>
      <c r="H39" s="51"/>
      <c r="I39" s="51"/>
      <c r="J39" s="52"/>
      <c r="K39" s="85"/>
      <c r="L39" s="39"/>
      <c r="M39" s="39"/>
      <c r="N39" s="83"/>
      <c r="O39" s="83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</row>
    <row r="40" spans="1:30" s="40" customFormat="1" ht="14.25" customHeight="1" x14ac:dyDescent="0.25">
      <c r="A40" s="41"/>
      <c r="B40" s="135" t="s">
        <v>37</v>
      </c>
      <c r="C40" s="136"/>
      <c r="D40" s="136"/>
      <c r="E40" s="136"/>
      <c r="F40" s="136"/>
      <c r="G40" s="117" t="str">
        <f>IF(H36&gt;=H27,L42,L41)</f>
        <v>ELIGIBLE</v>
      </c>
      <c r="H40" s="118"/>
      <c r="I40" s="119"/>
      <c r="J40" s="53"/>
      <c r="K40" s="86"/>
      <c r="L40" s="39"/>
      <c r="M40" s="39"/>
      <c r="N40" s="83"/>
      <c r="O40" s="83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</row>
    <row r="41" spans="1:30" s="40" customFormat="1" ht="14.25" customHeight="1" x14ac:dyDescent="0.25">
      <c r="A41" s="41"/>
      <c r="B41" s="135"/>
      <c r="C41" s="136"/>
      <c r="D41" s="136"/>
      <c r="E41" s="136"/>
      <c r="F41" s="136"/>
      <c r="G41" s="120"/>
      <c r="H41" s="121"/>
      <c r="I41" s="122"/>
      <c r="J41" s="53"/>
      <c r="K41" s="86"/>
      <c r="L41" s="39" t="s">
        <v>38</v>
      </c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</row>
    <row r="42" spans="1:30" s="40" customFormat="1" ht="14.25" customHeight="1" x14ac:dyDescent="0.25">
      <c r="A42" s="41"/>
      <c r="B42" s="54"/>
      <c r="C42" s="55"/>
      <c r="D42" s="55"/>
      <c r="E42" s="55"/>
      <c r="F42" s="55"/>
      <c r="G42" s="55"/>
      <c r="H42" s="56"/>
      <c r="I42" s="56"/>
      <c r="J42" s="57"/>
      <c r="K42" s="85"/>
      <c r="L42" s="39" t="s">
        <v>39</v>
      </c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</row>
    <row r="43" spans="1:30" s="40" customFormat="1" ht="14.25" x14ac:dyDescent="0.25">
      <c r="A43" s="41"/>
      <c r="B43" s="41"/>
      <c r="C43" s="41"/>
      <c r="D43" s="41"/>
      <c r="E43" s="41"/>
      <c r="F43" s="41"/>
      <c r="G43" s="41"/>
      <c r="H43" s="58"/>
      <c r="I43" s="58"/>
      <c r="J43" s="41"/>
      <c r="K43" s="73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</row>
    <row r="44" spans="1:30" s="40" customFormat="1" ht="20.25" x14ac:dyDescent="0.35">
      <c r="A44" s="41"/>
      <c r="B44" s="59" t="s">
        <v>50</v>
      </c>
      <c r="C44" s="41"/>
      <c r="D44" s="41"/>
      <c r="E44" s="41"/>
      <c r="F44" s="41"/>
      <c r="G44" s="41"/>
      <c r="H44" s="41"/>
      <c r="I44" s="41"/>
      <c r="J44" s="41"/>
      <c r="K44" s="73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</row>
    <row r="45" spans="1:30" s="40" customFormat="1" ht="14.25" x14ac:dyDescent="0.25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73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</row>
    <row r="46" spans="1:30" s="40" customFormat="1" ht="14.25" x14ac:dyDescent="0.25">
      <c r="A46" s="41"/>
      <c r="B46" s="41" t="s">
        <v>41</v>
      </c>
      <c r="C46" s="41"/>
      <c r="D46" s="41"/>
      <c r="E46" s="41"/>
      <c r="F46" s="41" t="s">
        <v>45</v>
      </c>
      <c r="G46" s="112" t="s">
        <v>81</v>
      </c>
      <c r="H46" s="113"/>
      <c r="I46" s="114"/>
      <c r="J46" s="41"/>
      <c r="K46" s="73"/>
      <c r="L46" s="39"/>
      <c r="M46" s="39"/>
      <c r="N46" s="39"/>
      <c r="O46" s="39"/>
      <c r="P46" s="39"/>
      <c r="Q46" s="39"/>
      <c r="R46" s="39"/>
      <c r="S46" s="39" t="s">
        <v>29</v>
      </c>
      <c r="T46" s="39" t="s">
        <v>29</v>
      </c>
      <c r="U46" s="39" t="s">
        <v>29</v>
      </c>
      <c r="V46" s="39" t="s">
        <v>29</v>
      </c>
      <c r="W46" s="39" t="s">
        <v>29</v>
      </c>
      <c r="X46" s="39"/>
      <c r="Y46" s="39"/>
      <c r="Z46" s="39"/>
      <c r="AA46" s="39"/>
      <c r="AB46" s="39"/>
      <c r="AC46" s="39"/>
      <c r="AD46" s="39"/>
    </row>
    <row r="47" spans="1:30" s="40" customFormat="1" ht="14.25" x14ac:dyDescent="0.25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73"/>
      <c r="L47" s="39"/>
      <c r="M47" s="39"/>
      <c r="N47" s="39"/>
      <c r="O47" s="39"/>
      <c r="P47" s="39"/>
      <c r="Q47" s="39"/>
      <c r="R47" s="39"/>
      <c r="S47" s="39" t="s">
        <v>30</v>
      </c>
      <c r="T47" s="39" t="s">
        <v>30</v>
      </c>
      <c r="U47" s="39" t="s">
        <v>30</v>
      </c>
      <c r="V47" s="39" t="s">
        <v>30</v>
      </c>
      <c r="W47" s="39" t="s">
        <v>30</v>
      </c>
      <c r="X47" s="39"/>
      <c r="Y47" s="39"/>
      <c r="Z47" s="39"/>
      <c r="AA47" s="39"/>
      <c r="AB47" s="39"/>
    </row>
    <row r="48" spans="1:30" s="40" customFormat="1" ht="14.25" x14ac:dyDescent="0.25">
      <c r="A48" s="41"/>
      <c r="B48" s="111" t="s">
        <v>28</v>
      </c>
      <c r="C48" s="111"/>
      <c r="D48" s="111"/>
      <c r="E48" s="60"/>
      <c r="F48" s="61" t="s">
        <v>33</v>
      </c>
      <c r="G48" s="61"/>
      <c r="H48" s="61" t="s">
        <v>34</v>
      </c>
      <c r="I48" s="62"/>
      <c r="J48" s="61" t="s">
        <v>32</v>
      </c>
      <c r="K48" s="87"/>
      <c r="L48" s="39"/>
      <c r="M48" s="39"/>
      <c r="N48" s="39"/>
      <c r="O48" s="39"/>
      <c r="P48" s="39"/>
      <c r="Q48" s="39"/>
      <c r="R48" s="39"/>
      <c r="S48" s="39" t="s">
        <v>31</v>
      </c>
      <c r="T48" s="39" t="s">
        <v>31</v>
      </c>
      <c r="U48" s="39" t="s">
        <v>31</v>
      </c>
      <c r="V48" s="39" t="s">
        <v>31</v>
      </c>
      <c r="W48" s="39" t="s">
        <v>31</v>
      </c>
      <c r="X48" s="39"/>
      <c r="Y48" s="39"/>
      <c r="Z48" s="39"/>
      <c r="AA48" s="39"/>
      <c r="AB48" s="39"/>
    </row>
    <row r="49" spans="1:28" s="40" customFormat="1" ht="14.25" x14ac:dyDescent="0.25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73"/>
      <c r="L49" s="39"/>
      <c r="M49" s="39"/>
      <c r="N49" s="39"/>
      <c r="O49" s="39"/>
      <c r="P49" s="39"/>
      <c r="Q49" s="39"/>
      <c r="R49" s="39"/>
      <c r="S49" s="39" t="s">
        <v>48</v>
      </c>
      <c r="T49" s="39" t="s">
        <v>48</v>
      </c>
      <c r="U49" s="39" t="s">
        <v>48</v>
      </c>
      <c r="V49" s="39" t="s">
        <v>48</v>
      </c>
      <c r="W49" s="39" t="s">
        <v>48</v>
      </c>
      <c r="X49" s="39"/>
      <c r="Y49" s="39"/>
      <c r="Z49" s="39"/>
      <c r="AA49" s="39"/>
      <c r="AB49" s="39"/>
    </row>
    <row r="50" spans="1:28" s="40" customFormat="1" ht="14.25" customHeight="1" x14ac:dyDescent="0.25">
      <c r="A50" s="41"/>
      <c r="B50" s="108" t="s">
        <v>82</v>
      </c>
      <c r="C50" s="109"/>
      <c r="D50" s="110"/>
      <c r="F50" s="43">
        <v>61594.239999999998</v>
      </c>
      <c r="G50" s="41"/>
      <c r="H50" s="41"/>
      <c r="I50" s="41"/>
      <c r="J50" s="63">
        <f>IF(M50=1,F50*52,IF(M50=2,F50*26,IF(M50=3,F50*12,F50)))</f>
        <v>61594.239999999998</v>
      </c>
      <c r="K50" s="88"/>
      <c r="L50" s="39"/>
      <c r="M50" s="39">
        <v>4</v>
      </c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</row>
    <row r="51" spans="1:28" s="40" customFormat="1" ht="10.35" customHeight="1" x14ac:dyDescent="0.25">
      <c r="A51" s="41"/>
      <c r="B51" s="64"/>
      <c r="C51" s="64"/>
      <c r="D51" s="64"/>
      <c r="G51" s="41"/>
      <c r="H51" s="41"/>
      <c r="I51" s="41"/>
      <c r="J51" s="65"/>
      <c r="K51" s="8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</row>
    <row r="52" spans="1:28" s="40" customFormat="1" ht="14.25" customHeight="1" x14ac:dyDescent="0.25">
      <c r="A52" s="41"/>
      <c r="B52" s="108"/>
      <c r="C52" s="109"/>
      <c r="D52" s="110"/>
      <c r="F52" s="43"/>
      <c r="G52" s="41"/>
      <c r="H52" s="41"/>
      <c r="I52" s="41"/>
      <c r="J52" s="63">
        <f>IF(M52=1,F52*52,IF(M52=2,F52*26,IF(M52=3,F52*12,F52)))</f>
        <v>0</v>
      </c>
      <c r="K52" s="88"/>
      <c r="L52" s="39"/>
      <c r="M52" s="39">
        <v>4</v>
      </c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</row>
    <row r="53" spans="1:28" s="40" customFormat="1" ht="10.35" customHeight="1" x14ac:dyDescent="0.25">
      <c r="A53" s="41"/>
      <c r="B53" s="64"/>
      <c r="C53" s="64"/>
      <c r="D53" s="64"/>
      <c r="G53" s="41"/>
      <c r="H53" s="41"/>
      <c r="I53" s="41"/>
      <c r="J53" s="65"/>
      <c r="K53" s="8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</row>
    <row r="54" spans="1:28" s="40" customFormat="1" ht="14.25" customHeight="1" x14ac:dyDescent="0.25">
      <c r="A54" s="41"/>
      <c r="B54" s="108"/>
      <c r="C54" s="109"/>
      <c r="D54" s="110"/>
      <c r="F54" s="43"/>
      <c r="G54" s="41"/>
      <c r="H54" s="41"/>
      <c r="I54" s="41"/>
      <c r="J54" s="63">
        <f>IF(M54=1,F54*52,IF(M54=2,F54*26,IF(M54=3,F54*12,F54)))</f>
        <v>0</v>
      </c>
      <c r="K54" s="88"/>
      <c r="L54" s="39"/>
      <c r="M54" s="39">
        <v>4</v>
      </c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</row>
    <row r="55" spans="1:28" s="40" customFormat="1" ht="10.35" customHeight="1" x14ac:dyDescent="0.25">
      <c r="A55" s="41"/>
      <c r="B55" s="64"/>
      <c r="C55" s="64"/>
      <c r="D55" s="64"/>
      <c r="G55" s="41"/>
      <c r="H55" s="41"/>
      <c r="I55" s="41"/>
      <c r="J55" s="65"/>
      <c r="K55" s="8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</row>
    <row r="56" spans="1:28" s="40" customFormat="1" ht="14.25" customHeight="1" x14ac:dyDescent="0.25">
      <c r="A56" s="41"/>
      <c r="B56" s="108"/>
      <c r="C56" s="109"/>
      <c r="D56" s="110"/>
      <c r="F56" s="43"/>
      <c r="G56" s="41"/>
      <c r="H56" s="41"/>
      <c r="I56" s="41"/>
      <c r="J56" s="63">
        <f>IF(M56=1,F56*52,IF(M56=2,F56*26,IF(M56=3,F56*12,F56)))</f>
        <v>0</v>
      </c>
      <c r="K56" s="88"/>
      <c r="L56" s="39"/>
      <c r="M56" s="39">
        <v>4</v>
      </c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</row>
    <row r="57" spans="1:28" s="40" customFormat="1" ht="10.35" customHeight="1" x14ac:dyDescent="0.25">
      <c r="A57" s="41"/>
      <c r="B57" s="64"/>
      <c r="C57" s="64"/>
      <c r="D57" s="64"/>
      <c r="G57" s="41"/>
      <c r="H57" s="41"/>
      <c r="I57" s="41"/>
      <c r="J57" s="65"/>
      <c r="K57" s="8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</row>
    <row r="58" spans="1:28" s="40" customFormat="1" ht="14.25" customHeight="1" x14ac:dyDescent="0.25">
      <c r="A58" s="41"/>
      <c r="B58" s="115"/>
      <c r="C58" s="109"/>
      <c r="D58" s="110"/>
      <c r="F58" s="43"/>
      <c r="G58" s="41"/>
      <c r="H58" s="41"/>
      <c r="I58" s="41"/>
      <c r="J58" s="63">
        <f>IF(M58=1,F58*52,IF(M58=2,F58*26,IF(M58=3,F58*12,F58)))</f>
        <v>0</v>
      </c>
      <c r="K58" s="88"/>
      <c r="L58" s="39"/>
      <c r="M58" s="39">
        <v>2</v>
      </c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</row>
    <row r="59" spans="1:28" s="40" customFormat="1" ht="17.25" customHeight="1" x14ac:dyDescent="0.25">
      <c r="A59" s="41"/>
      <c r="B59" s="41"/>
      <c r="C59" s="41"/>
      <c r="D59" s="41"/>
      <c r="E59" s="41"/>
      <c r="F59" s="41"/>
      <c r="G59" s="41"/>
      <c r="H59" s="41"/>
      <c r="I59" s="41"/>
      <c r="J59" s="65"/>
      <c r="K59" s="8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</row>
    <row r="60" spans="1:28" s="40" customFormat="1" ht="14.25" x14ac:dyDescent="0.25">
      <c r="A60" s="41"/>
      <c r="B60" s="41"/>
      <c r="C60" s="41"/>
      <c r="D60" s="41"/>
      <c r="E60" s="41"/>
      <c r="F60" s="41"/>
      <c r="G60" s="41"/>
      <c r="H60" s="47" t="s">
        <v>35</v>
      </c>
      <c r="I60" s="47"/>
      <c r="J60" s="66">
        <f>SUM(J50:J59)</f>
        <v>61594.239999999998</v>
      </c>
      <c r="K60" s="90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</row>
    <row r="61" spans="1:28" s="40" customFormat="1" ht="14.25" x14ac:dyDescent="0.25">
      <c r="A61" s="41"/>
      <c r="B61" s="67"/>
      <c r="C61" s="67"/>
      <c r="D61" s="67"/>
      <c r="E61" s="67"/>
      <c r="F61" s="67"/>
      <c r="G61" s="67"/>
      <c r="H61" s="67"/>
      <c r="I61" s="67"/>
      <c r="J61" s="67"/>
      <c r="K61" s="73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</row>
    <row r="62" spans="1:28" s="40" customFormat="1" ht="14.25" x14ac:dyDescent="0.25">
      <c r="A62" s="41"/>
      <c r="B62" s="41"/>
      <c r="C62" s="41"/>
      <c r="D62" s="41"/>
      <c r="E62" s="41"/>
      <c r="F62" s="41"/>
      <c r="G62" s="41"/>
      <c r="I62" s="41"/>
      <c r="J62" s="41"/>
      <c r="K62" s="73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</row>
    <row r="63" spans="1:28" s="40" customFormat="1" ht="14.25" x14ac:dyDescent="0.25">
      <c r="A63" s="41"/>
      <c r="B63" s="41" t="s">
        <v>40</v>
      </c>
      <c r="C63" s="41"/>
      <c r="D63" s="41"/>
      <c r="E63" s="41"/>
      <c r="F63" s="41" t="s">
        <v>45</v>
      </c>
      <c r="G63" s="112"/>
      <c r="H63" s="113"/>
      <c r="I63" s="114"/>
      <c r="J63" s="41"/>
      <c r="K63" s="73"/>
      <c r="L63" s="39"/>
      <c r="M63" s="39"/>
      <c r="N63" s="39"/>
      <c r="O63" s="39"/>
      <c r="P63" s="39"/>
      <c r="Q63" s="39"/>
      <c r="R63" s="39"/>
      <c r="S63" s="39" t="s">
        <v>29</v>
      </c>
      <c r="T63" s="39" t="s">
        <v>29</v>
      </c>
      <c r="U63" s="39" t="s">
        <v>29</v>
      </c>
      <c r="V63" s="39" t="s">
        <v>29</v>
      </c>
      <c r="W63" s="39" t="s">
        <v>29</v>
      </c>
      <c r="X63" s="39"/>
      <c r="Y63" s="39"/>
      <c r="Z63" s="39"/>
      <c r="AA63" s="39"/>
      <c r="AB63" s="39"/>
    </row>
    <row r="64" spans="1:28" s="40" customFormat="1" ht="14.25" x14ac:dyDescent="0.25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73"/>
      <c r="L64" s="39"/>
      <c r="M64" s="39"/>
      <c r="N64" s="39"/>
      <c r="O64" s="39"/>
      <c r="P64" s="39"/>
      <c r="Q64" s="39"/>
      <c r="R64" s="39"/>
      <c r="S64" s="39" t="s">
        <v>30</v>
      </c>
      <c r="T64" s="39" t="s">
        <v>30</v>
      </c>
      <c r="U64" s="39" t="s">
        <v>30</v>
      </c>
      <c r="V64" s="39" t="s">
        <v>30</v>
      </c>
      <c r="W64" s="39" t="s">
        <v>30</v>
      </c>
      <c r="X64" s="39"/>
      <c r="Y64" s="39"/>
      <c r="Z64" s="39"/>
      <c r="AA64" s="39"/>
      <c r="AB64" s="39"/>
    </row>
    <row r="65" spans="1:28" s="40" customFormat="1" ht="14.25" x14ac:dyDescent="0.25">
      <c r="A65" s="41"/>
      <c r="B65" s="111" t="s">
        <v>28</v>
      </c>
      <c r="C65" s="111"/>
      <c r="D65" s="111"/>
      <c r="E65" s="60"/>
      <c r="F65" s="61" t="s">
        <v>33</v>
      </c>
      <c r="G65" s="61"/>
      <c r="H65" s="61" t="s">
        <v>34</v>
      </c>
      <c r="I65" s="62"/>
      <c r="J65" s="61" t="s">
        <v>32</v>
      </c>
      <c r="K65" s="87"/>
      <c r="L65" s="39"/>
      <c r="M65" s="39"/>
      <c r="N65" s="39"/>
      <c r="O65" s="39"/>
      <c r="P65" s="39"/>
      <c r="Q65" s="39"/>
      <c r="R65" s="39"/>
      <c r="S65" s="39" t="s">
        <v>31</v>
      </c>
      <c r="T65" s="39" t="s">
        <v>31</v>
      </c>
      <c r="U65" s="39" t="s">
        <v>31</v>
      </c>
      <c r="V65" s="39" t="s">
        <v>31</v>
      </c>
      <c r="W65" s="39" t="s">
        <v>31</v>
      </c>
      <c r="X65" s="39"/>
      <c r="Y65" s="39"/>
      <c r="Z65" s="39"/>
      <c r="AA65" s="39"/>
      <c r="AB65" s="39"/>
    </row>
    <row r="66" spans="1:28" s="40" customFormat="1" ht="14.25" x14ac:dyDescent="0.25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73"/>
      <c r="L66" s="39"/>
      <c r="M66" s="39"/>
      <c r="N66" s="39"/>
      <c r="O66" s="39"/>
      <c r="P66" s="39"/>
      <c r="Q66" s="39"/>
      <c r="R66" s="39"/>
      <c r="S66" s="39" t="s">
        <v>49</v>
      </c>
      <c r="T66" s="39" t="s">
        <v>49</v>
      </c>
      <c r="U66" s="39" t="s">
        <v>49</v>
      </c>
      <c r="V66" s="39" t="s">
        <v>49</v>
      </c>
      <c r="W66" s="39" t="s">
        <v>49</v>
      </c>
      <c r="X66" s="39"/>
      <c r="Y66" s="39"/>
      <c r="Z66" s="39"/>
      <c r="AA66" s="39"/>
      <c r="AB66" s="39"/>
    </row>
    <row r="67" spans="1:28" s="40" customFormat="1" ht="14.25" x14ac:dyDescent="0.25">
      <c r="A67" s="41"/>
      <c r="B67" s="108"/>
      <c r="C67" s="109"/>
      <c r="D67" s="110"/>
      <c r="F67" s="43"/>
      <c r="G67" s="41"/>
      <c r="H67" s="41"/>
      <c r="I67" s="41"/>
      <c r="J67" s="68">
        <f>IF(M67=1,F67*52,IF(M67=2,F67*26,IF(M67=3,F67*12,F67)))</f>
        <v>0</v>
      </c>
      <c r="K67" s="91"/>
      <c r="L67" s="39"/>
      <c r="M67" s="39">
        <v>3</v>
      </c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</row>
    <row r="68" spans="1:28" s="40" customFormat="1" ht="10.35" customHeight="1" x14ac:dyDescent="0.25">
      <c r="A68" s="41"/>
      <c r="B68" s="64"/>
      <c r="C68" s="64"/>
      <c r="D68" s="64"/>
      <c r="G68" s="41"/>
      <c r="H68" s="41"/>
      <c r="I68" s="41"/>
      <c r="J68" s="69"/>
      <c r="K68" s="92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</row>
    <row r="69" spans="1:28" s="40" customFormat="1" ht="14.25" x14ac:dyDescent="0.25">
      <c r="A69" s="41"/>
      <c r="B69" s="108"/>
      <c r="C69" s="109"/>
      <c r="D69" s="110"/>
      <c r="F69" s="43"/>
      <c r="G69" s="41"/>
      <c r="H69" s="41"/>
      <c r="I69" s="41"/>
      <c r="J69" s="68">
        <f>IF(M69=1,F69*52,IF(M69=2,F69*26,IF(M69=3,F69*12,F69)))</f>
        <v>0</v>
      </c>
      <c r="K69" s="91"/>
      <c r="L69" s="39"/>
      <c r="M69" s="39">
        <v>4</v>
      </c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</row>
    <row r="70" spans="1:28" s="40" customFormat="1" ht="10.35" customHeight="1" x14ac:dyDescent="0.25">
      <c r="A70" s="41"/>
      <c r="B70" s="64"/>
      <c r="C70" s="64"/>
      <c r="D70" s="64"/>
      <c r="G70" s="41"/>
      <c r="H70" s="41"/>
      <c r="I70" s="41"/>
      <c r="J70" s="69"/>
      <c r="K70" s="92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</row>
    <row r="71" spans="1:28" s="40" customFormat="1" ht="14.25" x14ac:dyDescent="0.25">
      <c r="A71" s="41"/>
      <c r="B71" s="108"/>
      <c r="C71" s="109"/>
      <c r="D71" s="110"/>
      <c r="F71" s="43"/>
      <c r="G71" s="41"/>
      <c r="H71" s="41"/>
      <c r="I71" s="41"/>
      <c r="J71" s="68">
        <f>IF(M71=1,F71*52,IF(M71=2,F71*26,IF(M71=3,F71*12,F71)))</f>
        <v>0</v>
      </c>
      <c r="K71" s="91"/>
      <c r="L71" s="39"/>
      <c r="M71" s="39">
        <v>4</v>
      </c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</row>
    <row r="72" spans="1:28" s="40" customFormat="1" ht="10.35" customHeight="1" x14ac:dyDescent="0.25">
      <c r="A72" s="41"/>
      <c r="B72" s="64"/>
      <c r="C72" s="64"/>
      <c r="D72" s="64"/>
      <c r="G72" s="41"/>
      <c r="H72" s="41"/>
      <c r="I72" s="41"/>
      <c r="J72" s="69"/>
      <c r="K72" s="92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</row>
    <row r="73" spans="1:28" s="40" customFormat="1" ht="14.25" x14ac:dyDescent="0.25">
      <c r="A73" s="41"/>
      <c r="B73" s="115"/>
      <c r="C73" s="109"/>
      <c r="D73" s="110"/>
      <c r="F73" s="43"/>
      <c r="G73" s="41"/>
      <c r="H73" s="41"/>
      <c r="I73" s="41"/>
      <c r="J73" s="68">
        <f>IF(M73=1,F73*52,IF(M73=2,F73*26,IF(M73=3,F73*12,F73)))</f>
        <v>0</v>
      </c>
      <c r="K73" s="91"/>
      <c r="L73" s="39"/>
      <c r="M73" s="39">
        <v>2</v>
      </c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</row>
    <row r="74" spans="1:28" s="40" customFormat="1" ht="10.35" customHeight="1" x14ac:dyDescent="0.25">
      <c r="A74" s="41"/>
      <c r="B74" s="64"/>
      <c r="C74" s="64"/>
      <c r="D74" s="64"/>
      <c r="G74" s="41"/>
      <c r="H74" s="41"/>
      <c r="I74" s="41"/>
      <c r="J74" s="69"/>
      <c r="K74" s="92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</row>
    <row r="75" spans="1:28" s="40" customFormat="1" ht="14.25" x14ac:dyDescent="0.25">
      <c r="A75" s="41"/>
      <c r="B75" s="115"/>
      <c r="C75" s="109"/>
      <c r="D75" s="110"/>
      <c r="F75" s="43"/>
      <c r="G75" s="41"/>
      <c r="H75" s="41"/>
      <c r="I75" s="41"/>
      <c r="J75" s="68">
        <f>IF(M75=1,F75*52,IF(M75=2,F75*26,IF(M75=3,F75*12,F75)))</f>
        <v>0</v>
      </c>
      <c r="K75" s="91"/>
      <c r="L75" s="39"/>
      <c r="M75" s="39">
        <v>2</v>
      </c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</row>
    <row r="76" spans="1:28" s="40" customFormat="1" ht="14.25" x14ac:dyDescent="0.25">
      <c r="A76" s="41"/>
      <c r="B76" s="41"/>
      <c r="C76" s="41"/>
      <c r="D76" s="41"/>
      <c r="E76" s="41"/>
      <c r="F76" s="41"/>
      <c r="G76" s="41"/>
      <c r="H76" s="41"/>
      <c r="I76" s="41"/>
      <c r="J76" s="69"/>
      <c r="K76" s="92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</row>
    <row r="77" spans="1:28" s="40" customFormat="1" ht="14.25" x14ac:dyDescent="0.25">
      <c r="A77" s="41"/>
      <c r="B77" s="41"/>
      <c r="C77" s="41"/>
      <c r="D77" s="41"/>
      <c r="E77" s="41"/>
      <c r="F77" s="41"/>
      <c r="G77" s="41"/>
      <c r="H77" s="47" t="s">
        <v>35</v>
      </c>
      <c r="I77" s="47"/>
      <c r="J77" s="70">
        <f>SUM(J67:J76)</f>
        <v>0</v>
      </c>
      <c r="K77" s="93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</row>
    <row r="78" spans="1:28" s="40" customFormat="1" ht="14.25" x14ac:dyDescent="0.25">
      <c r="A78" s="41"/>
      <c r="B78" s="67"/>
      <c r="C78" s="67"/>
      <c r="D78" s="67"/>
      <c r="E78" s="67"/>
      <c r="F78" s="67"/>
      <c r="G78" s="67"/>
      <c r="H78" s="67"/>
      <c r="I78" s="67"/>
      <c r="J78" s="67"/>
      <c r="K78" s="73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</row>
    <row r="79" spans="1:28" s="40" customFormat="1" ht="14.25" x14ac:dyDescent="0.25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73"/>
      <c r="L79" s="39"/>
      <c r="M79" s="39"/>
      <c r="N79" s="39"/>
      <c r="O79" s="39"/>
      <c r="P79" s="39"/>
      <c r="Q79" s="39"/>
      <c r="R79" s="39"/>
      <c r="S79" s="39">
        <v>1</v>
      </c>
      <c r="T79" s="39">
        <v>2</v>
      </c>
      <c r="U79" s="39">
        <v>3</v>
      </c>
      <c r="V79" s="39">
        <v>4</v>
      </c>
      <c r="W79" s="39">
        <v>5</v>
      </c>
      <c r="X79" s="39">
        <v>6</v>
      </c>
      <c r="Y79" s="39">
        <v>7</v>
      </c>
      <c r="Z79" s="39">
        <v>8</v>
      </c>
      <c r="AA79" s="39"/>
      <c r="AB79" s="39"/>
    </row>
    <row r="80" spans="1:28" s="40" customFormat="1" ht="14.25" x14ac:dyDescent="0.25">
      <c r="A80" s="41"/>
      <c r="B80" s="41" t="s">
        <v>42</v>
      </c>
      <c r="C80" s="41"/>
      <c r="D80" s="41"/>
      <c r="E80" s="41"/>
      <c r="F80" s="41" t="s">
        <v>45</v>
      </c>
      <c r="G80" s="112"/>
      <c r="H80" s="113"/>
      <c r="I80" s="114"/>
      <c r="J80" s="41"/>
      <c r="K80" s="73"/>
      <c r="L80" s="39"/>
      <c r="M80" s="39"/>
      <c r="N80" s="39"/>
      <c r="O80" s="39"/>
      <c r="P80" s="39"/>
      <c r="Q80" s="39"/>
      <c r="R80" s="39"/>
      <c r="S80" s="39" t="s">
        <v>29</v>
      </c>
      <c r="T80" s="39" t="s">
        <v>29</v>
      </c>
      <c r="U80" s="39" t="s">
        <v>29</v>
      </c>
      <c r="V80" s="39" t="s">
        <v>29</v>
      </c>
      <c r="W80" s="39" t="s">
        <v>29</v>
      </c>
      <c r="X80" s="39" t="s">
        <v>29</v>
      </c>
      <c r="Y80" s="39" t="s">
        <v>29</v>
      </c>
      <c r="Z80" s="39" t="s">
        <v>29</v>
      </c>
      <c r="AA80" s="39"/>
      <c r="AB80" s="39"/>
    </row>
    <row r="81" spans="1:28" s="40" customFormat="1" ht="14.25" x14ac:dyDescent="0.25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73"/>
      <c r="L81" s="39"/>
      <c r="M81" s="39"/>
      <c r="N81" s="39"/>
      <c r="O81" s="39"/>
      <c r="P81" s="39"/>
      <c r="Q81" s="39"/>
      <c r="R81" s="39"/>
      <c r="S81" s="39" t="s">
        <v>30</v>
      </c>
      <c r="T81" s="39" t="s">
        <v>30</v>
      </c>
      <c r="U81" s="39" t="s">
        <v>30</v>
      </c>
      <c r="V81" s="39" t="s">
        <v>30</v>
      </c>
      <c r="W81" s="39" t="s">
        <v>30</v>
      </c>
      <c r="X81" s="39" t="s">
        <v>30</v>
      </c>
      <c r="Y81" s="39" t="s">
        <v>30</v>
      </c>
      <c r="Z81" s="39" t="s">
        <v>30</v>
      </c>
      <c r="AA81" s="39"/>
      <c r="AB81" s="39"/>
    </row>
    <row r="82" spans="1:28" s="40" customFormat="1" ht="14.25" x14ac:dyDescent="0.25">
      <c r="A82" s="41"/>
      <c r="B82" s="111" t="s">
        <v>28</v>
      </c>
      <c r="C82" s="111"/>
      <c r="D82" s="111"/>
      <c r="E82" s="60"/>
      <c r="F82" s="61" t="s">
        <v>33</v>
      </c>
      <c r="G82" s="61"/>
      <c r="H82" s="61" t="s">
        <v>34</v>
      </c>
      <c r="I82" s="62"/>
      <c r="J82" s="61" t="s">
        <v>32</v>
      </c>
      <c r="K82" s="87"/>
      <c r="L82" s="39"/>
      <c r="M82" s="39"/>
      <c r="N82" s="39"/>
      <c r="O82" s="39"/>
      <c r="P82" s="39"/>
      <c r="Q82" s="39"/>
      <c r="R82" s="39"/>
      <c r="S82" s="39" t="s">
        <v>31</v>
      </c>
      <c r="T82" s="39" t="s">
        <v>31</v>
      </c>
      <c r="U82" s="39" t="s">
        <v>31</v>
      </c>
      <c r="V82" s="39" t="s">
        <v>31</v>
      </c>
      <c r="W82" s="39" t="s">
        <v>31</v>
      </c>
      <c r="X82" s="39" t="s">
        <v>31</v>
      </c>
      <c r="Y82" s="39" t="s">
        <v>31</v>
      </c>
      <c r="Z82" s="39" t="s">
        <v>31</v>
      </c>
      <c r="AA82" s="39"/>
      <c r="AB82" s="39"/>
    </row>
    <row r="83" spans="1:28" s="40" customFormat="1" ht="14.25" x14ac:dyDescent="0.25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73"/>
      <c r="L83" s="39"/>
      <c r="M83" s="39"/>
      <c r="N83" s="39"/>
      <c r="O83" s="39"/>
      <c r="P83" s="39"/>
      <c r="Q83" s="39"/>
      <c r="R83" s="39"/>
      <c r="S83" s="39" t="s">
        <v>49</v>
      </c>
      <c r="T83" s="39" t="s">
        <v>49</v>
      </c>
      <c r="U83" s="39" t="s">
        <v>49</v>
      </c>
      <c r="V83" s="39" t="s">
        <v>49</v>
      </c>
      <c r="W83" s="39" t="s">
        <v>49</v>
      </c>
      <c r="X83" s="39" t="s">
        <v>49</v>
      </c>
      <c r="Y83" s="39" t="s">
        <v>49</v>
      </c>
      <c r="Z83" s="39" t="s">
        <v>49</v>
      </c>
      <c r="AA83" s="39"/>
      <c r="AB83" s="39"/>
    </row>
    <row r="84" spans="1:28" s="40" customFormat="1" ht="14.25" x14ac:dyDescent="0.25">
      <c r="A84" s="41"/>
      <c r="B84" s="115"/>
      <c r="C84" s="109"/>
      <c r="D84" s="110"/>
      <c r="F84" s="43"/>
      <c r="G84" s="41"/>
      <c r="H84" s="41"/>
      <c r="I84" s="41"/>
      <c r="J84" s="68">
        <f>IF(M84=1,F84*52,IF(M84=2,F84*26,IF(M84=3,F84*12,F84)))</f>
        <v>0</v>
      </c>
      <c r="K84" s="91"/>
      <c r="L84" s="39"/>
      <c r="M84" s="39">
        <v>1</v>
      </c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</row>
    <row r="85" spans="1:28" s="40" customFormat="1" ht="10.35" customHeight="1" x14ac:dyDescent="0.25">
      <c r="A85" s="41"/>
      <c r="B85" s="64"/>
      <c r="C85" s="64"/>
      <c r="D85" s="64"/>
      <c r="G85" s="41"/>
      <c r="H85" s="41"/>
      <c r="I85" s="41"/>
      <c r="J85" s="69"/>
      <c r="K85" s="92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</row>
    <row r="86" spans="1:28" s="40" customFormat="1" ht="14.25" x14ac:dyDescent="0.25">
      <c r="A86" s="41"/>
      <c r="B86" s="115"/>
      <c r="C86" s="109"/>
      <c r="D86" s="110"/>
      <c r="F86" s="43"/>
      <c r="G86" s="41"/>
      <c r="H86" s="41"/>
      <c r="I86" s="41"/>
      <c r="J86" s="68">
        <f>IF(M86=1,F86*52,IF(M86=2,F86*26,IF(M86=3,F86*12,F86)))</f>
        <v>0</v>
      </c>
      <c r="K86" s="91"/>
      <c r="L86" s="39"/>
      <c r="M86" s="39">
        <v>2</v>
      </c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</row>
    <row r="87" spans="1:28" s="40" customFormat="1" ht="10.35" customHeight="1" x14ac:dyDescent="0.25">
      <c r="A87" s="41"/>
      <c r="B87" s="64"/>
      <c r="C87" s="64"/>
      <c r="D87" s="64"/>
      <c r="G87" s="41"/>
      <c r="H87" s="41"/>
      <c r="I87" s="41"/>
      <c r="J87" s="69"/>
      <c r="K87" s="92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</row>
    <row r="88" spans="1:28" s="40" customFormat="1" ht="14.25" x14ac:dyDescent="0.25">
      <c r="A88" s="41"/>
      <c r="B88" s="115"/>
      <c r="C88" s="109"/>
      <c r="D88" s="110"/>
      <c r="F88" s="43"/>
      <c r="G88" s="41"/>
      <c r="H88" s="41"/>
      <c r="I88" s="41"/>
      <c r="J88" s="68">
        <f>IF(M88=1,F88*52,IF(M88=2,F88*26,IF(M88=3,F88*12,F88)))</f>
        <v>0</v>
      </c>
      <c r="K88" s="91"/>
      <c r="L88" s="39"/>
      <c r="M88" s="39">
        <v>2</v>
      </c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</row>
    <row r="89" spans="1:28" s="40" customFormat="1" ht="10.35" customHeight="1" x14ac:dyDescent="0.25">
      <c r="A89" s="41"/>
      <c r="B89" s="64"/>
      <c r="C89" s="64"/>
      <c r="D89" s="64"/>
      <c r="G89" s="41"/>
      <c r="H89" s="41"/>
      <c r="I89" s="41"/>
      <c r="J89" s="69"/>
      <c r="K89" s="92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</row>
    <row r="90" spans="1:28" s="40" customFormat="1" ht="14.25" x14ac:dyDescent="0.25">
      <c r="A90" s="41"/>
      <c r="B90" s="115"/>
      <c r="C90" s="109"/>
      <c r="D90" s="110"/>
      <c r="F90" s="43"/>
      <c r="G90" s="41"/>
      <c r="H90" s="41"/>
      <c r="I90" s="41"/>
      <c r="J90" s="68">
        <f>IF(M90=1,F90*52,IF(M90=2,F90*26,IF(M90=3,F90*12,F90)))</f>
        <v>0</v>
      </c>
      <c r="K90" s="91"/>
      <c r="L90" s="39"/>
      <c r="M90" s="39">
        <v>2</v>
      </c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</row>
    <row r="91" spans="1:28" s="40" customFormat="1" ht="10.35" customHeight="1" x14ac:dyDescent="0.25">
      <c r="A91" s="41"/>
      <c r="B91" s="64"/>
      <c r="C91" s="64"/>
      <c r="D91" s="64"/>
      <c r="G91" s="41"/>
      <c r="H91" s="41"/>
      <c r="I91" s="41"/>
      <c r="J91" s="69"/>
      <c r="K91" s="92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</row>
    <row r="92" spans="1:28" s="40" customFormat="1" ht="14.25" x14ac:dyDescent="0.25">
      <c r="A92" s="41"/>
      <c r="B92" s="115"/>
      <c r="C92" s="109"/>
      <c r="D92" s="110"/>
      <c r="F92" s="43"/>
      <c r="G92" s="41"/>
      <c r="H92" s="41"/>
      <c r="I92" s="41"/>
      <c r="J92" s="68">
        <f>IF(M92=1,F92*52,IF(M92=2,F92*26,IF(M92=3,F92*12,F92)))</f>
        <v>0</v>
      </c>
      <c r="K92" s="91"/>
      <c r="L92" s="39"/>
      <c r="M92" s="39">
        <v>2</v>
      </c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</row>
    <row r="93" spans="1:28" s="40" customFormat="1" ht="10.35" customHeight="1" x14ac:dyDescent="0.25">
      <c r="A93" s="41"/>
      <c r="B93" s="64"/>
      <c r="C93" s="64"/>
      <c r="D93" s="64"/>
      <c r="G93" s="41"/>
      <c r="H93" s="41"/>
      <c r="I93" s="41"/>
      <c r="J93" s="69"/>
      <c r="K93" s="92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</row>
    <row r="94" spans="1:28" s="40" customFormat="1" ht="14.25" x14ac:dyDescent="0.25">
      <c r="A94" s="41"/>
      <c r="B94" s="115"/>
      <c r="C94" s="109"/>
      <c r="D94" s="110"/>
      <c r="F94" s="43"/>
      <c r="G94" s="41"/>
      <c r="H94" s="41"/>
      <c r="I94" s="41"/>
      <c r="J94" s="68">
        <f>IF(M94=1,F94*52,IF(M94=2,F94*26,IF(M94=3,F94*12,F94)))</f>
        <v>0</v>
      </c>
      <c r="K94" s="91"/>
      <c r="L94" s="39"/>
      <c r="M94" s="39">
        <v>2</v>
      </c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</row>
    <row r="95" spans="1:28" s="40" customFormat="1" ht="10.35" customHeight="1" x14ac:dyDescent="0.25">
      <c r="A95" s="41"/>
      <c r="B95" s="64"/>
      <c r="C95" s="64"/>
      <c r="D95" s="64"/>
      <c r="G95" s="41"/>
      <c r="H95" s="41"/>
      <c r="I95" s="41"/>
      <c r="J95" s="69"/>
      <c r="K95" s="92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</row>
    <row r="96" spans="1:28" s="40" customFormat="1" ht="14.25" x14ac:dyDescent="0.25">
      <c r="A96" s="41"/>
      <c r="B96" s="115"/>
      <c r="C96" s="109"/>
      <c r="D96" s="110"/>
      <c r="F96" s="43"/>
      <c r="G96" s="41"/>
      <c r="H96" s="41"/>
      <c r="I96" s="41"/>
      <c r="J96" s="68">
        <f>IF(M96=1,F96*52,IF(M96=2,F96*26,IF(M96=3,F96*12,F96)))</f>
        <v>0</v>
      </c>
      <c r="K96" s="91"/>
      <c r="L96" s="39"/>
      <c r="M96" s="39">
        <v>2</v>
      </c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</row>
    <row r="97" spans="1:34" s="40" customFormat="1" ht="10.35" customHeight="1" x14ac:dyDescent="0.25">
      <c r="A97" s="41"/>
      <c r="B97" s="64"/>
      <c r="C97" s="64"/>
      <c r="D97" s="64"/>
      <c r="G97" s="41"/>
      <c r="H97" s="41"/>
      <c r="I97" s="41"/>
      <c r="J97" s="69"/>
      <c r="K97" s="92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</row>
    <row r="98" spans="1:34" s="40" customFormat="1" ht="14.25" customHeight="1" x14ac:dyDescent="0.3">
      <c r="A98" s="41"/>
      <c r="B98" s="115"/>
      <c r="C98" s="109"/>
      <c r="D98" s="110"/>
      <c r="F98" s="43"/>
      <c r="G98" s="41"/>
      <c r="H98" s="41"/>
      <c r="I98" s="41"/>
      <c r="J98" s="68">
        <f>IF(M98=1,F98*52,IF(M98=2,F98*26,IF(M98=3,F98*12,F98)))</f>
        <v>0</v>
      </c>
      <c r="K98" s="91"/>
      <c r="L98" s="16"/>
      <c r="M98" s="39">
        <v>2</v>
      </c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35"/>
      <c r="Y98" s="35"/>
      <c r="Z98" s="35"/>
      <c r="AA98" s="35"/>
      <c r="AB98" s="35"/>
      <c r="AC98" s="36"/>
      <c r="AD98" s="36"/>
      <c r="AE98" s="36"/>
      <c r="AF98" s="36"/>
      <c r="AG98" s="36"/>
      <c r="AH98" s="36"/>
    </row>
    <row r="99" spans="1:34" s="40" customFormat="1" x14ac:dyDescent="0.3">
      <c r="A99" s="41"/>
      <c r="B99" s="41"/>
      <c r="C99" s="41"/>
      <c r="D99" s="41"/>
      <c r="E99" s="41"/>
      <c r="F99" s="41"/>
      <c r="G99" s="41"/>
      <c r="H99" s="41"/>
      <c r="I99" s="41"/>
      <c r="J99" s="69"/>
      <c r="K99" s="92"/>
      <c r="L99" s="16"/>
      <c r="M99" s="39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35"/>
      <c r="Y99" s="35"/>
      <c r="Z99" s="35"/>
      <c r="AA99" s="35"/>
      <c r="AB99" s="35"/>
      <c r="AC99" s="36"/>
      <c r="AD99" s="36"/>
      <c r="AE99" s="36"/>
      <c r="AF99" s="36"/>
      <c r="AG99" s="36"/>
      <c r="AH99" s="36"/>
    </row>
    <row r="100" spans="1:34" s="40" customFormat="1" x14ac:dyDescent="0.3">
      <c r="A100" s="41"/>
      <c r="B100" s="34"/>
      <c r="C100" s="34"/>
      <c r="D100" s="34"/>
      <c r="E100" s="34"/>
      <c r="F100" s="34"/>
      <c r="G100" s="34"/>
      <c r="H100" s="47" t="s">
        <v>35</v>
      </c>
      <c r="I100" s="47"/>
      <c r="J100" s="70">
        <f>SUM(J84:J99)</f>
        <v>0</v>
      </c>
      <c r="K100" s="93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35"/>
      <c r="Y100" s="35"/>
      <c r="Z100" s="35"/>
      <c r="AA100" s="35"/>
      <c r="AB100" s="35"/>
      <c r="AC100" s="36"/>
      <c r="AD100" s="36"/>
      <c r="AE100" s="36"/>
      <c r="AF100" s="36"/>
      <c r="AG100" s="36"/>
      <c r="AH100" s="36"/>
    </row>
    <row r="101" spans="1:34" x14ac:dyDescent="0.3"/>
    <row r="102" spans="1:34" x14ac:dyDescent="0.3">
      <c r="B102" s="71" t="str">
        <f>"Please click on the below link to download a PDF copy of the "&amp;'Current NRAS YEAR'!$H$10&amp;" Income limits"</f>
        <v>Please click on the below link to download a PDF copy of the 23/24 Income limits</v>
      </c>
    </row>
    <row r="103" spans="1:34" x14ac:dyDescent="0.3">
      <c r="B103" s="128" t="str">
        <f>'Current NRAS YEAR'!$H$10&amp;" NRAS Income Eligibility"</f>
        <v>23/24 NRAS Income Eligibility</v>
      </c>
      <c r="C103" s="129"/>
      <c r="D103" s="129"/>
      <c r="E103" s="129"/>
    </row>
    <row r="104" spans="1:34" x14ac:dyDescent="0.3"/>
  </sheetData>
  <sheetProtection selectLockedCells="1"/>
  <mergeCells count="40">
    <mergeCell ref="B103:E103"/>
    <mergeCell ref="G63:I63"/>
    <mergeCell ref="G80:I80"/>
    <mergeCell ref="B29:J30"/>
    <mergeCell ref="D32:F32"/>
    <mergeCell ref="D33:F33"/>
    <mergeCell ref="D34:F34"/>
    <mergeCell ref="H36:I36"/>
    <mergeCell ref="H32:I32"/>
    <mergeCell ref="H33:I33"/>
    <mergeCell ref="H34:I34"/>
    <mergeCell ref="B94:D94"/>
    <mergeCell ref="B96:D96"/>
    <mergeCell ref="B98:D98"/>
    <mergeCell ref="B40:F41"/>
    <mergeCell ref="B88:D88"/>
    <mergeCell ref="B90:D90"/>
    <mergeCell ref="B92:D92"/>
    <mergeCell ref="B71:D71"/>
    <mergeCell ref="B73:D73"/>
    <mergeCell ref="B75:D75"/>
    <mergeCell ref="B82:D82"/>
    <mergeCell ref="B84:D84"/>
    <mergeCell ref="B86:D86"/>
    <mergeCell ref="B4:J5"/>
    <mergeCell ref="G40:I41"/>
    <mergeCell ref="F2:J3"/>
    <mergeCell ref="B7:J8"/>
    <mergeCell ref="B54:D54"/>
    <mergeCell ref="H37:I37"/>
    <mergeCell ref="E12:H12"/>
    <mergeCell ref="B69:D69"/>
    <mergeCell ref="B48:D48"/>
    <mergeCell ref="B50:D50"/>
    <mergeCell ref="B52:D52"/>
    <mergeCell ref="G46:I46"/>
    <mergeCell ref="B56:D56"/>
    <mergeCell ref="B58:D58"/>
    <mergeCell ref="B65:D65"/>
    <mergeCell ref="B67:D67"/>
  </mergeCells>
  <conditionalFormatting sqref="D32:F34">
    <cfRule type="cellIs" dxfId="3" priority="2" operator="equal">
      <formula>0</formula>
    </cfRule>
  </conditionalFormatting>
  <conditionalFormatting sqref="G40 J40:K41">
    <cfRule type="cellIs" dxfId="2" priority="3" operator="equal">
      <formula>$L$42</formula>
    </cfRule>
    <cfRule type="cellIs" dxfId="1" priority="4" operator="equal">
      <formula>$L$41</formula>
    </cfRule>
  </conditionalFormatting>
  <conditionalFormatting sqref="H32:I34">
    <cfRule type="cellIs" dxfId="0" priority="1" operator="equal">
      <formula>0</formula>
    </cfRule>
  </conditionalFormatting>
  <hyperlinks>
    <hyperlink ref="B103:E103" r:id="rId1" display="https://www.dss.gov.au/our-responsibilities/housing-support/programs-services/national-rental-affordability-scheme/national-rental-affordability-scheme-nras-household-income-indexation" xr:uid="{00000000-0004-0000-0000-000000000000}"/>
  </hyperlinks>
  <pageMargins left="0.7" right="0.7" top="0.75" bottom="0.75" header="0.3" footer="0.3"/>
  <pageSetup paperSize="9" scale="84" orientation="portrait" r:id="rId2"/>
  <rowBreaks count="1" manualBreakCount="1">
    <brk id="43" max="11" man="1"/>
  </rowBreaks>
  <ignoredErrors>
    <ignoredError sqref="B103" unlockedFormula="1"/>
  </ignoredError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Drop Down 1">
              <controlPr defaultSize="0" autoLine="0" autoPict="0">
                <anchor moveWithCells="1">
                  <from>
                    <xdr:col>7</xdr:col>
                    <xdr:colOff>0</xdr:colOff>
                    <xdr:row>15</xdr:row>
                    <xdr:rowOff>114300</xdr:rowOff>
                  </from>
                  <to>
                    <xdr:col>7</xdr:col>
                    <xdr:colOff>733425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Drop Down 2">
              <controlPr defaultSize="0" autoLine="0" autoPict="0">
                <anchor moveWithCells="1">
                  <from>
                    <xdr:col>7</xdr:col>
                    <xdr:colOff>0</xdr:colOff>
                    <xdr:row>17</xdr:row>
                    <xdr:rowOff>180975</xdr:rowOff>
                  </from>
                  <to>
                    <xdr:col>7</xdr:col>
                    <xdr:colOff>733425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Drop Down 3">
              <controlPr defaultSize="0" autoLine="0" autoPict="0">
                <anchor moveWithCells="1">
                  <from>
                    <xdr:col>7</xdr:col>
                    <xdr:colOff>0</xdr:colOff>
                    <xdr:row>20</xdr:row>
                    <xdr:rowOff>0</xdr:rowOff>
                  </from>
                  <to>
                    <xdr:col>7</xdr:col>
                    <xdr:colOff>733425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Drop Down 4">
              <controlPr defaultSize="0" autoLine="0" autoPict="0">
                <anchor moveWithCells="1">
                  <from>
                    <xdr:col>7</xdr:col>
                    <xdr:colOff>0</xdr:colOff>
                    <xdr:row>21</xdr:row>
                    <xdr:rowOff>180975</xdr:rowOff>
                  </from>
                  <to>
                    <xdr:col>7</xdr:col>
                    <xdr:colOff>733425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Drop Down 5">
              <controlPr defaultSize="0" autoLine="0" autoPict="0">
                <anchor moveWithCells="1">
                  <from>
                    <xdr:col>7</xdr:col>
                    <xdr:colOff>66675</xdr:colOff>
                    <xdr:row>49</xdr:row>
                    <xdr:rowOff>9525</xdr:rowOff>
                  </from>
                  <to>
                    <xdr:col>7</xdr:col>
                    <xdr:colOff>790575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Drop Down 6">
              <controlPr defaultSize="0" autoLine="0" autoPict="0">
                <anchor moveWithCells="1">
                  <from>
                    <xdr:col>7</xdr:col>
                    <xdr:colOff>66675</xdr:colOff>
                    <xdr:row>51</xdr:row>
                    <xdr:rowOff>9525</xdr:rowOff>
                  </from>
                  <to>
                    <xdr:col>7</xdr:col>
                    <xdr:colOff>790575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Drop Down 7">
              <controlPr defaultSize="0" autoLine="0" autoPict="0">
                <anchor moveWithCells="1">
                  <from>
                    <xdr:col>7</xdr:col>
                    <xdr:colOff>66675</xdr:colOff>
                    <xdr:row>53</xdr:row>
                    <xdr:rowOff>9525</xdr:rowOff>
                  </from>
                  <to>
                    <xdr:col>7</xdr:col>
                    <xdr:colOff>790575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Drop Down 8">
              <controlPr defaultSize="0" autoLine="0" autoPict="0">
                <anchor moveWithCells="1">
                  <from>
                    <xdr:col>7</xdr:col>
                    <xdr:colOff>66675</xdr:colOff>
                    <xdr:row>55</xdr:row>
                    <xdr:rowOff>9525</xdr:rowOff>
                  </from>
                  <to>
                    <xdr:col>7</xdr:col>
                    <xdr:colOff>790575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Drop Down 9">
              <controlPr defaultSize="0" autoLine="0" autoPict="0">
                <anchor moveWithCells="1">
                  <from>
                    <xdr:col>7</xdr:col>
                    <xdr:colOff>66675</xdr:colOff>
                    <xdr:row>55</xdr:row>
                    <xdr:rowOff>9525</xdr:rowOff>
                  </from>
                  <to>
                    <xdr:col>7</xdr:col>
                    <xdr:colOff>790575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Drop Down 10">
              <controlPr defaultSize="0" autoLine="0" autoPict="0">
                <anchor moveWithCells="1">
                  <from>
                    <xdr:col>7</xdr:col>
                    <xdr:colOff>66675</xdr:colOff>
                    <xdr:row>57</xdr:row>
                    <xdr:rowOff>9525</xdr:rowOff>
                  </from>
                  <to>
                    <xdr:col>7</xdr:col>
                    <xdr:colOff>790575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Drop Down 11">
              <controlPr defaultSize="0" autoLine="0" autoPict="0">
                <anchor moveWithCells="1">
                  <from>
                    <xdr:col>7</xdr:col>
                    <xdr:colOff>66675</xdr:colOff>
                    <xdr:row>57</xdr:row>
                    <xdr:rowOff>9525</xdr:rowOff>
                  </from>
                  <to>
                    <xdr:col>7</xdr:col>
                    <xdr:colOff>790575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Drop Down 12">
              <controlPr defaultSize="0" autoLine="0" autoPict="0">
                <anchor moveWithCells="1">
                  <from>
                    <xdr:col>7</xdr:col>
                    <xdr:colOff>66675</xdr:colOff>
                    <xdr:row>66</xdr:row>
                    <xdr:rowOff>9525</xdr:rowOff>
                  </from>
                  <to>
                    <xdr:col>7</xdr:col>
                    <xdr:colOff>790575</xdr:colOff>
                    <xdr:row>67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Drop Down 13">
              <controlPr defaultSize="0" autoLine="0" autoPict="0">
                <anchor moveWithCells="1">
                  <from>
                    <xdr:col>7</xdr:col>
                    <xdr:colOff>66675</xdr:colOff>
                    <xdr:row>68</xdr:row>
                    <xdr:rowOff>9525</xdr:rowOff>
                  </from>
                  <to>
                    <xdr:col>7</xdr:col>
                    <xdr:colOff>790575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Drop Down 14">
              <controlPr defaultSize="0" autoLine="0" autoPict="0">
                <anchor moveWithCells="1">
                  <from>
                    <xdr:col>7</xdr:col>
                    <xdr:colOff>66675</xdr:colOff>
                    <xdr:row>70</xdr:row>
                    <xdr:rowOff>9525</xdr:rowOff>
                  </from>
                  <to>
                    <xdr:col>7</xdr:col>
                    <xdr:colOff>790575</xdr:colOff>
                    <xdr:row>71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Drop Down 15">
              <controlPr defaultSize="0" autoLine="0" autoPict="0">
                <anchor moveWithCells="1">
                  <from>
                    <xdr:col>7</xdr:col>
                    <xdr:colOff>66675</xdr:colOff>
                    <xdr:row>72</xdr:row>
                    <xdr:rowOff>9525</xdr:rowOff>
                  </from>
                  <to>
                    <xdr:col>7</xdr:col>
                    <xdr:colOff>790575</xdr:colOff>
                    <xdr:row>73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Drop Down 16">
              <controlPr defaultSize="0" autoLine="0" autoPict="0">
                <anchor moveWithCells="1">
                  <from>
                    <xdr:col>7</xdr:col>
                    <xdr:colOff>66675</xdr:colOff>
                    <xdr:row>72</xdr:row>
                    <xdr:rowOff>9525</xdr:rowOff>
                  </from>
                  <to>
                    <xdr:col>7</xdr:col>
                    <xdr:colOff>790575</xdr:colOff>
                    <xdr:row>73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Drop Down 17">
              <controlPr defaultSize="0" autoLine="0" autoPict="0">
                <anchor moveWithCells="1">
                  <from>
                    <xdr:col>7</xdr:col>
                    <xdr:colOff>66675</xdr:colOff>
                    <xdr:row>74</xdr:row>
                    <xdr:rowOff>9525</xdr:rowOff>
                  </from>
                  <to>
                    <xdr:col>7</xdr:col>
                    <xdr:colOff>790575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Drop Down 18">
              <controlPr defaultSize="0" autoLine="0" autoPict="0">
                <anchor moveWithCells="1">
                  <from>
                    <xdr:col>7</xdr:col>
                    <xdr:colOff>66675</xdr:colOff>
                    <xdr:row>74</xdr:row>
                    <xdr:rowOff>9525</xdr:rowOff>
                  </from>
                  <to>
                    <xdr:col>7</xdr:col>
                    <xdr:colOff>790575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Drop Down 19">
              <controlPr defaultSize="0" autoLine="0" autoPict="0">
                <anchor moveWithCells="1">
                  <from>
                    <xdr:col>7</xdr:col>
                    <xdr:colOff>66675</xdr:colOff>
                    <xdr:row>66</xdr:row>
                    <xdr:rowOff>9525</xdr:rowOff>
                  </from>
                  <to>
                    <xdr:col>7</xdr:col>
                    <xdr:colOff>790575</xdr:colOff>
                    <xdr:row>67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Drop Down 20">
              <controlPr defaultSize="0" autoLine="0" autoPict="0">
                <anchor moveWithCells="1">
                  <from>
                    <xdr:col>7</xdr:col>
                    <xdr:colOff>66675</xdr:colOff>
                    <xdr:row>68</xdr:row>
                    <xdr:rowOff>9525</xdr:rowOff>
                  </from>
                  <to>
                    <xdr:col>7</xdr:col>
                    <xdr:colOff>790575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Drop Down 21">
              <controlPr defaultSize="0" autoLine="0" autoPict="0">
                <anchor moveWithCells="1">
                  <from>
                    <xdr:col>7</xdr:col>
                    <xdr:colOff>66675</xdr:colOff>
                    <xdr:row>70</xdr:row>
                    <xdr:rowOff>9525</xdr:rowOff>
                  </from>
                  <to>
                    <xdr:col>7</xdr:col>
                    <xdr:colOff>790575</xdr:colOff>
                    <xdr:row>71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Drop Down 22">
              <controlPr defaultSize="0" autoLine="0" autoPict="0">
                <anchor moveWithCells="1">
                  <from>
                    <xdr:col>7</xdr:col>
                    <xdr:colOff>66675</xdr:colOff>
                    <xdr:row>72</xdr:row>
                    <xdr:rowOff>9525</xdr:rowOff>
                  </from>
                  <to>
                    <xdr:col>7</xdr:col>
                    <xdr:colOff>790575</xdr:colOff>
                    <xdr:row>73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7" name="Drop Down 23">
              <controlPr defaultSize="0" autoLine="0" autoPict="0">
                <anchor moveWithCells="1">
                  <from>
                    <xdr:col>7</xdr:col>
                    <xdr:colOff>66675</xdr:colOff>
                    <xdr:row>72</xdr:row>
                    <xdr:rowOff>9525</xdr:rowOff>
                  </from>
                  <to>
                    <xdr:col>7</xdr:col>
                    <xdr:colOff>790575</xdr:colOff>
                    <xdr:row>73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8" name="Drop Down 24">
              <controlPr defaultSize="0" autoLine="0" autoPict="0">
                <anchor moveWithCells="1">
                  <from>
                    <xdr:col>7</xdr:col>
                    <xdr:colOff>66675</xdr:colOff>
                    <xdr:row>74</xdr:row>
                    <xdr:rowOff>9525</xdr:rowOff>
                  </from>
                  <to>
                    <xdr:col>7</xdr:col>
                    <xdr:colOff>790575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9" name="Drop Down 25">
              <controlPr defaultSize="0" autoLine="0" autoPict="0">
                <anchor moveWithCells="1">
                  <from>
                    <xdr:col>7</xdr:col>
                    <xdr:colOff>66675</xdr:colOff>
                    <xdr:row>74</xdr:row>
                    <xdr:rowOff>9525</xdr:rowOff>
                  </from>
                  <to>
                    <xdr:col>7</xdr:col>
                    <xdr:colOff>790575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30" name="Drop Down 26">
              <controlPr defaultSize="0" autoLine="0" autoPict="0">
                <anchor moveWithCells="1">
                  <from>
                    <xdr:col>7</xdr:col>
                    <xdr:colOff>66675</xdr:colOff>
                    <xdr:row>66</xdr:row>
                    <xdr:rowOff>9525</xdr:rowOff>
                  </from>
                  <to>
                    <xdr:col>7</xdr:col>
                    <xdr:colOff>790575</xdr:colOff>
                    <xdr:row>67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1" name="Drop Down 27">
              <controlPr defaultSize="0" autoLine="0" autoPict="0">
                <anchor moveWithCells="1">
                  <from>
                    <xdr:col>7</xdr:col>
                    <xdr:colOff>66675</xdr:colOff>
                    <xdr:row>68</xdr:row>
                    <xdr:rowOff>9525</xdr:rowOff>
                  </from>
                  <to>
                    <xdr:col>7</xdr:col>
                    <xdr:colOff>790575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2" name="Drop Down 28">
              <controlPr defaultSize="0" autoLine="0" autoPict="0">
                <anchor moveWithCells="1">
                  <from>
                    <xdr:col>7</xdr:col>
                    <xdr:colOff>66675</xdr:colOff>
                    <xdr:row>70</xdr:row>
                    <xdr:rowOff>9525</xdr:rowOff>
                  </from>
                  <to>
                    <xdr:col>7</xdr:col>
                    <xdr:colOff>790575</xdr:colOff>
                    <xdr:row>71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3" name="Drop Down 29">
              <controlPr defaultSize="0" autoLine="0" autoPict="0">
                <anchor moveWithCells="1">
                  <from>
                    <xdr:col>7</xdr:col>
                    <xdr:colOff>66675</xdr:colOff>
                    <xdr:row>72</xdr:row>
                    <xdr:rowOff>9525</xdr:rowOff>
                  </from>
                  <to>
                    <xdr:col>7</xdr:col>
                    <xdr:colOff>790575</xdr:colOff>
                    <xdr:row>73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4" name="Drop Down 30">
              <controlPr defaultSize="0" autoLine="0" autoPict="0">
                <anchor moveWithCells="1">
                  <from>
                    <xdr:col>7</xdr:col>
                    <xdr:colOff>66675</xdr:colOff>
                    <xdr:row>72</xdr:row>
                    <xdr:rowOff>9525</xdr:rowOff>
                  </from>
                  <to>
                    <xdr:col>7</xdr:col>
                    <xdr:colOff>790575</xdr:colOff>
                    <xdr:row>73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5" name="Drop Down 31">
              <controlPr defaultSize="0" autoLine="0" autoPict="0">
                <anchor moveWithCells="1">
                  <from>
                    <xdr:col>7</xdr:col>
                    <xdr:colOff>66675</xdr:colOff>
                    <xdr:row>74</xdr:row>
                    <xdr:rowOff>9525</xdr:rowOff>
                  </from>
                  <to>
                    <xdr:col>7</xdr:col>
                    <xdr:colOff>790575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6" name="Drop Down 32">
              <controlPr defaultSize="0" autoLine="0" autoPict="0">
                <anchor moveWithCells="1">
                  <from>
                    <xdr:col>7</xdr:col>
                    <xdr:colOff>66675</xdr:colOff>
                    <xdr:row>74</xdr:row>
                    <xdr:rowOff>9525</xdr:rowOff>
                  </from>
                  <to>
                    <xdr:col>7</xdr:col>
                    <xdr:colOff>790575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7" name="Drop Down 33">
              <controlPr defaultSize="0" autoLine="0" autoPict="0">
                <anchor moveWithCells="1">
                  <from>
                    <xdr:col>7</xdr:col>
                    <xdr:colOff>66675</xdr:colOff>
                    <xdr:row>83</xdr:row>
                    <xdr:rowOff>9525</xdr:rowOff>
                  </from>
                  <to>
                    <xdr:col>7</xdr:col>
                    <xdr:colOff>790575</xdr:colOff>
                    <xdr:row>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8" name="Drop Down 34">
              <controlPr defaultSize="0" autoLine="0" autoPict="0">
                <anchor moveWithCells="1">
                  <from>
                    <xdr:col>7</xdr:col>
                    <xdr:colOff>66675</xdr:colOff>
                    <xdr:row>85</xdr:row>
                    <xdr:rowOff>9525</xdr:rowOff>
                  </from>
                  <to>
                    <xdr:col>7</xdr:col>
                    <xdr:colOff>790575</xdr:colOff>
                    <xdr:row>86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9" name="Drop Down 35">
              <controlPr defaultSize="0" autoLine="0" autoPict="0">
                <anchor moveWithCells="1">
                  <from>
                    <xdr:col>7</xdr:col>
                    <xdr:colOff>66675</xdr:colOff>
                    <xdr:row>87</xdr:row>
                    <xdr:rowOff>9525</xdr:rowOff>
                  </from>
                  <to>
                    <xdr:col>7</xdr:col>
                    <xdr:colOff>790575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40" name="Drop Down 36">
              <controlPr defaultSize="0" autoLine="0" autoPict="0">
                <anchor moveWithCells="1">
                  <from>
                    <xdr:col>7</xdr:col>
                    <xdr:colOff>66675</xdr:colOff>
                    <xdr:row>89</xdr:row>
                    <xdr:rowOff>9525</xdr:rowOff>
                  </from>
                  <to>
                    <xdr:col>7</xdr:col>
                    <xdr:colOff>790575</xdr:colOff>
                    <xdr:row>90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1" name="Drop Down 37">
              <controlPr defaultSize="0" autoLine="0" autoPict="0">
                <anchor moveWithCells="1">
                  <from>
                    <xdr:col>7</xdr:col>
                    <xdr:colOff>66675</xdr:colOff>
                    <xdr:row>89</xdr:row>
                    <xdr:rowOff>9525</xdr:rowOff>
                  </from>
                  <to>
                    <xdr:col>7</xdr:col>
                    <xdr:colOff>790575</xdr:colOff>
                    <xdr:row>90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2" name="Drop Down 38">
              <controlPr defaultSize="0" autoLine="0" autoPict="0">
                <anchor moveWithCells="1">
                  <from>
                    <xdr:col>7</xdr:col>
                    <xdr:colOff>66675</xdr:colOff>
                    <xdr:row>91</xdr:row>
                    <xdr:rowOff>9525</xdr:rowOff>
                  </from>
                  <to>
                    <xdr:col>7</xdr:col>
                    <xdr:colOff>790575</xdr:colOff>
                    <xdr:row>92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3" name="Drop Down 44">
              <controlPr defaultSize="0" autoLine="0" autoPict="0">
                <anchor moveWithCells="1">
                  <from>
                    <xdr:col>7</xdr:col>
                    <xdr:colOff>66675</xdr:colOff>
                    <xdr:row>93</xdr:row>
                    <xdr:rowOff>9525</xdr:rowOff>
                  </from>
                  <to>
                    <xdr:col>7</xdr:col>
                    <xdr:colOff>790575</xdr:colOff>
                    <xdr:row>94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4" name="Drop Down 45">
              <controlPr defaultSize="0" autoLine="0" autoPict="0">
                <anchor moveWithCells="1">
                  <from>
                    <xdr:col>7</xdr:col>
                    <xdr:colOff>66675</xdr:colOff>
                    <xdr:row>93</xdr:row>
                    <xdr:rowOff>9525</xdr:rowOff>
                  </from>
                  <to>
                    <xdr:col>7</xdr:col>
                    <xdr:colOff>790575</xdr:colOff>
                    <xdr:row>94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5" name="Drop Down 46">
              <controlPr defaultSize="0" autoLine="0" autoPict="0">
                <anchor moveWithCells="1">
                  <from>
                    <xdr:col>7</xdr:col>
                    <xdr:colOff>66675</xdr:colOff>
                    <xdr:row>95</xdr:row>
                    <xdr:rowOff>9525</xdr:rowOff>
                  </from>
                  <to>
                    <xdr:col>7</xdr:col>
                    <xdr:colOff>790575</xdr:colOff>
                    <xdr:row>96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6" name="Drop Down 47">
              <controlPr defaultSize="0" autoLine="0" autoPict="0">
                <anchor moveWithCells="1">
                  <from>
                    <xdr:col>7</xdr:col>
                    <xdr:colOff>66675</xdr:colOff>
                    <xdr:row>97</xdr:row>
                    <xdr:rowOff>9525</xdr:rowOff>
                  </from>
                  <to>
                    <xdr:col>7</xdr:col>
                    <xdr:colOff>790575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7" name="Drop Down 48">
              <controlPr defaultSize="0" autoLine="0" autoPict="0">
                <anchor moveWithCells="1">
                  <from>
                    <xdr:col>7</xdr:col>
                    <xdr:colOff>66675</xdr:colOff>
                    <xdr:row>97</xdr:row>
                    <xdr:rowOff>9525</xdr:rowOff>
                  </from>
                  <to>
                    <xdr:col>7</xdr:col>
                    <xdr:colOff>790575</xdr:colOff>
                    <xdr:row>98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7"/>
  <sheetViews>
    <sheetView showGridLines="0" showRowColHeaders="0" topLeftCell="A5" zoomScale="130" zoomScaleNormal="130" workbookViewId="0">
      <selection activeCell="C17" sqref="C17"/>
    </sheetView>
  </sheetViews>
  <sheetFormatPr defaultColWidth="0" defaultRowHeight="15" x14ac:dyDescent="0.25"/>
  <cols>
    <col min="1" max="1" width="1.140625" customWidth="1"/>
    <col min="2" max="2" width="41.5703125" bestFit="1" customWidth="1"/>
    <col min="3" max="3" width="15.140625" bestFit="1" customWidth="1"/>
    <col min="4" max="4" width="6" customWidth="1"/>
    <col min="5" max="5" width="12.140625" customWidth="1"/>
    <col min="6" max="6" width="2.140625" customWidth="1"/>
    <col min="7" max="7" width="9.140625" customWidth="1"/>
    <col min="8" max="8" width="9.140625" hidden="1" customWidth="1"/>
    <col min="9" max="10" width="10.85546875" hidden="1" customWidth="1"/>
    <col min="11" max="16384" width="9.140625" hidden="1"/>
  </cols>
  <sheetData>
    <row r="1" spans="1:28" s="15" customFormat="1" ht="16.5" x14ac:dyDescent="0.3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s="15" customFormat="1" ht="33" customHeight="1" x14ac:dyDescent="0.3">
      <c r="A2" s="13"/>
      <c r="B2" s="13"/>
      <c r="C2" s="141" t="s">
        <v>70</v>
      </c>
      <c r="D2" s="141"/>
      <c r="E2" s="141"/>
      <c r="F2" s="141"/>
      <c r="G2" s="24"/>
      <c r="H2" s="14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8" s="15" customFormat="1" ht="33" x14ac:dyDescent="0.3">
      <c r="A3" s="13"/>
      <c r="B3" s="13"/>
      <c r="C3" s="141"/>
      <c r="D3" s="141"/>
      <c r="E3" s="141"/>
      <c r="F3" s="141"/>
      <c r="G3" s="24"/>
      <c r="H3" s="14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8" s="15" customFormat="1" ht="17.25" customHeight="1" x14ac:dyDescent="0.3">
      <c r="A4" s="13"/>
      <c r="B4" s="13"/>
      <c r="C4" s="14"/>
      <c r="D4" s="14"/>
      <c r="E4" s="14"/>
      <c r="F4" s="14"/>
      <c r="G4" s="24"/>
      <c r="H4" s="14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5" spans="1:28" s="15" customFormat="1" ht="21" customHeight="1" x14ac:dyDescent="0.3">
      <c r="A5" s="13"/>
      <c r="B5" s="142" t="s">
        <v>66</v>
      </c>
      <c r="C5" s="142"/>
      <c r="D5" s="142"/>
      <c r="E5" s="142"/>
      <c r="F5" s="23"/>
      <c r="G5" s="23"/>
      <c r="H5" s="23"/>
      <c r="I5" s="23"/>
      <c r="J5" s="23"/>
      <c r="K5" s="14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</row>
    <row r="6" spans="1:28" s="15" customFormat="1" ht="30.75" customHeight="1" x14ac:dyDescent="0.3">
      <c r="A6" s="13"/>
      <c r="B6" s="142"/>
      <c r="C6" s="142"/>
      <c r="D6" s="142"/>
      <c r="E6" s="142"/>
      <c r="F6" s="23"/>
      <c r="G6" s="23"/>
      <c r="H6" s="23"/>
      <c r="I6" s="23"/>
      <c r="J6" s="23"/>
      <c r="K6" s="14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spans="1:28" x14ac:dyDescent="0.25">
      <c r="B7" s="20"/>
      <c r="C7" s="20"/>
      <c r="D7" s="20"/>
      <c r="E7" s="20"/>
      <c r="F7" s="20"/>
    </row>
    <row r="8" spans="1:28" ht="16.5" x14ac:dyDescent="0.3">
      <c r="B8" s="19" t="s">
        <v>51</v>
      </c>
      <c r="C8" s="76" t="s">
        <v>84</v>
      </c>
      <c r="D8" s="20"/>
      <c r="E8" s="20"/>
      <c r="F8" s="20"/>
    </row>
    <row r="9" spans="1:28" ht="12.75" customHeight="1" x14ac:dyDescent="0.25">
      <c r="B9" s="19"/>
      <c r="C9" s="33"/>
      <c r="D9" s="20"/>
      <c r="E9" s="20"/>
      <c r="F9" s="20"/>
    </row>
    <row r="10" spans="1:28" x14ac:dyDescent="0.25">
      <c r="B10" s="20" t="s">
        <v>69</v>
      </c>
      <c r="C10" s="139" t="s">
        <v>85</v>
      </c>
      <c r="D10" s="140"/>
      <c r="E10" s="20"/>
      <c r="F10" s="20"/>
    </row>
    <row r="11" spans="1:28" x14ac:dyDescent="0.25">
      <c r="B11" s="20" t="s">
        <v>28</v>
      </c>
      <c r="C11" s="139" t="s">
        <v>86</v>
      </c>
      <c r="D11" s="140"/>
      <c r="E11" s="20"/>
      <c r="F11" s="20"/>
    </row>
    <row r="12" spans="1:28" x14ac:dyDescent="0.25">
      <c r="B12" s="20"/>
      <c r="C12" s="18"/>
      <c r="D12" s="20"/>
      <c r="E12" s="20"/>
      <c r="F12" s="20"/>
    </row>
    <row r="13" spans="1:28" x14ac:dyDescent="0.25">
      <c r="B13" s="20" t="s">
        <v>52</v>
      </c>
      <c r="C13" s="77">
        <v>44869</v>
      </c>
      <c r="D13" s="20"/>
      <c r="E13" s="20"/>
      <c r="F13" s="20"/>
      <c r="I13" s="17"/>
    </row>
    <row r="14" spans="1:28" x14ac:dyDescent="0.25">
      <c r="B14" s="20" t="s">
        <v>53</v>
      </c>
      <c r="C14" s="78">
        <v>44743</v>
      </c>
      <c r="D14" s="20"/>
      <c r="E14" s="20"/>
      <c r="F14" s="20"/>
      <c r="I14" s="17"/>
    </row>
    <row r="15" spans="1:28" x14ac:dyDescent="0.25">
      <c r="B15" s="20" t="s">
        <v>54</v>
      </c>
      <c r="C15" s="25">
        <f>C13-C14+1</f>
        <v>127</v>
      </c>
      <c r="D15" s="20"/>
      <c r="E15" s="20"/>
      <c r="F15" s="20"/>
      <c r="I15" t="s">
        <v>59</v>
      </c>
    </row>
    <row r="16" spans="1:28" x14ac:dyDescent="0.25">
      <c r="B16" s="20" t="s">
        <v>55</v>
      </c>
      <c r="C16" s="25">
        <f>C15/7</f>
        <v>18.142857142857142</v>
      </c>
      <c r="D16" s="20"/>
      <c r="E16" s="20"/>
      <c r="F16" s="20"/>
      <c r="I16" t="s">
        <v>29</v>
      </c>
    </row>
    <row r="17" spans="2:10" x14ac:dyDescent="0.25">
      <c r="B17" s="20" t="s">
        <v>56</v>
      </c>
      <c r="C17" s="79">
        <v>32323.29</v>
      </c>
      <c r="D17" s="20"/>
      <c r="E17" s="20"/>
      <c r="F17" s="20"/>
      <c r="I17" t="s">
        <v>30</v>
      </c>
    </row>
    <row r="18" spans="2:10" x14ac:dyDescent="0.25">
      <c r="B18" s="20"/>
      <c r="C18" s="20"/>
      <c r="D18" s="20"/>
      <c r="E18" s="20"/>
      <c r="F18" s="20"/>
      <c r="I18" t="s">
        <v>31</v>
      </c>
    </row>
    <row r="19" spans="2:10" x14ac:dyDescent="0.25">
      <c r="B19" s="137" t="s">
        <v>57</v>
      </c>
      <c r="C19" s="138">
        <f>(C17/C15)*366</f>
        <v>93152.158582677162</v>
      </c>
      <c r="D19" s="20"/>
      <c r="E19" s="20"/>
      <c r="F19" s="20"/>
      <c r="I19" s="20" t="s">
        <v>58</v>
      </c>
      <c r="J19" s="26">
        <f>(C17/C15)*366</f>
        <v>93152.158582677162</v>
      </c>
    </row>
    <row r="20" spans="2:10" x14ac:dyDescent="0.25">
      <c r="B20" s="137"/>
      <c r="C20" s="138"/>
      <c r="D20" s="20"/>
      <c r="E20" s="20"/>
      <c r="F20" s="20"/>
    </row>
    <row r="21" spans="2:10" x14ac:dyDescent="0.25">
      <c r="B21" s="20"/>
      <c r="C21" s="20"/>
      <c r="D21" s="20"/>
      <c r="E21" s="20"/>
      <c r="F21" s="20"/>
      <c r="I21" s="20" t="s">
        <v>59</v>
      </c>
      <c r="J21" s="26">
        <f>C17/C15</f>
        <v>254.51409448818899</v>
      </c>
    </row>
    <row r="22" spans="2:10" x14ac:dyDescent="0.25">
      <c r="B22" s="20" t="s">
        <v>67</v>
      </c>
      <c r="C22" s="20"/>
      <c r="D22" s="29">
        <v>4</v>
      </c>
      <c r="E22" s="30">
        <f>IF(D22=1,J21,IF(D22=2,J22,IF(D22=3,J23,IF(D22=4,J24))))</f>
        <v>7762.6798818897632</v>
      </c>
      <c r="F22" s="20"/>
      <c r="I22" s="20" t="s">
        <v>29</v>
      </c>
      <c r="J22" s="26">
        <f>C17/C16</f>
        <v>1781.598661417323</v>
      </c>
    </row>
    <row r="23" spans="2:10" x14ac:dyDescent="0.25">
      <c r="B23" s="31"/>
      <c r="C23" s="31"/>
      <c r="D23" s="31"/>
      <c r="E23" s="32"/>
      <c r="F23" s="20"/>
      <c r="I23" s="20" t="s">
        <v>30</v>
      </c>
      <c r="J23" s="26">
        <f>J22*2</f>
        <v>3563.197322834646</v>
      </c>
    </row>
    <row r="24" spans="2:10" x14ac:dyDescent="0.25">
      <c r="E24" s="20"/>
      <c r="F24" s="20"/>
      <c r="I24" s="20" t="s">
        <v>68</v>
      </c>
      <c r="J24" s="27">
        <f>SUM(J19/12)</f>
        <v>7762.6798818897632</v>
      </c>
    </row>
    <row r="25" spans="2:10" x14ac:dyDescent="0.25">
      <c r="B25" s="19" t="s">
        <v>60</v>
      </c>
      <c r="C25" s="20"/>
      <c r="D25" s="20"/>
      <c r="E25" s="20"/>
      <c r="F25" s="20"/>
    </row>
    <row r="26" spans="2:10" x14ac:dyDescent="0.25">
      <c r="B26" s="20" t="s">
        <v>61</v>
      </c>
      <c r="C26" s="78">
        <v>44814</v>
      </c>
      <c r="D26" s="20"/>
      <c r="E26" s="20"/>
      <c r="F26" s="20"/>
    </row>
    <row r="27" spans="2:10" x14ac:dyDescent="0.25">
      <c r="B27" s="20" t="s">
        <v>62</v>
      </c>
      <c r="C27" s="80">
        <v>44827</v>
      </c>
      <c r="D27" s="20"/>
      <c r="E27" s="20"/>
      <c r="F27" s="20"/>
    </row>
    <row r="28" spans="2:10" x14ac:dyDescent="0.25">
      <c r="B28" s="20" t="s">
        <v>63</v>
      </c>
      <c r="C28" s="21">
        <f>C27-C26+1</f>
        <v>14</v>
      </c>
      <c r="D28" s="22"/>
      <c r="E28" s="20"/>
      <c r="F28" s="20"/>
    </row>
    <row r="29" spans="2:10" x14ac:dyDescent="0.25">
      <c r="B29" s="20" t="s">
        <v>64</v>
      </c>
      <c r="C29" s="28">
        <f>C28*J21</f>
        <v>3563.197322834646</v>
      </c>
      <c r="D29" s="20"/>
      <c r="E29" s="20"/>
      <c r="F29" s="20"/>
    </row>
    <row r="30" spans="2:10" x14ac:dyDescent="0.25">
      <c r="B30" s="20"/>
      <c r="C30" s="20"/>
      <c r="D30" s="20"/>
      <c r="E30" s="20"/>
      <c r="F30" s="20"/>
    </row>
    <row r="31" spans="2:10" x14ac:dyDescent="0.25">
      <c r="B31" s="19"/>
      <c r="C31" s="20"/>
      <c r="D31" s="20"/>
      <c r="E31" s="20"/>
      <c r="F31" s="20"/>
    </row>
    <row r="32" spans="2:10" x14ac:dyDescent="0.25">
      <c r="B32" s="20"/>
      <c r="E32" s="20"/>
      <c r="F32" s="20"/>
    </row>
    <row r="33" spans="2:10" x14ac:dyDescent="0.25">
      <c r="B33" s="20"/>
      <c r="E33" s="20"/>
      <c r="F33" s="20"/>
    </row>
    <row r="34" spans="2:10" x14ac:dyDescent="0.25">
      <c r="B34" s="20"/>
      <c r="E34" s="20"/>
      <c r="F34" s="20"/>
      <c r="I34" s="17"/>
      <c r="J34" s="17"/>
    </row>
    <row r="35" spans="2:10" x14ac:dyDescent="0.25">
      <c r="B35" s="20"/>
      <c r="E35" s="20"/>
      <c r="F35" s="20"/>
      <c r="I35" s="17"/>
      <c r="J35" s="17"/>
    </row>
    <row r="36" spans="2:10" x14ac:dyDescent="0.25">
      <c r="B36" s="20"/>
      <c r="C36" s="20"/>
      <c r="D36" s="20"/>
      <c r="E36" s="20"/>
      <c r="F36" s="20"/>
      <c r="I36" s="17"/>
      <c r="J36" s="17"/>
    </row>
    <row r="37" spans="2:10" x14ac:dyDescent="0.25">
      <c r="I37" s="17"/>
      <c r="J37" s="17"/>
    </row>
  </sheetData>
  <sheetProtection algorithmName="SHA-512" hashValue="uFnyzZjUDYhXA8qmq/YLg2OVREqZiz2ggKnxq/U9O41HHu7m3k+3VfMPhHGkEcFYQWkONjvRcwL9iLYvj2fhdg==" saltValue="+ktzyu6Xw6JXaihbMA0Xbg==" spinCount="100000" sheet="1" selectLockedCells="1"/>
  <mergeCells count="6">
    <mergeCell ref="B19:B20"/>
    <mergeCell ref="C19:C20"/>
    <mergeCell ref="C10:D10"/>
    <mergeCell ref="C11:D11"/>
    <mergeCell ref="C2:F3"/>
    <mergeCell ref="B5:E6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20</xdr:row>
                    <xdr:rowOff>190500</xdr:rowOff>
                  </from>
                  <to>
                    <xdr:col>3</xdr:col>
                    <xdr:colOff>9525</xdr:colOff>
                    <xdr:row>22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J28"/>
  <sheetViews>
    <sheetView zoomScale="75" zoomScaleNormal="75" workbookViewId="0">
      <selection activeCell="J11" sqref="J11"/>
    </sheetView>
  </sheetViews>
  <sheetFormatPr defaultColWidth="9.140625" defaultRowHeight="15" x14ac:dyDescent="0.25"/>
  <cols>
    <col min="1" max="1" width="13.85546875" style="1" customWidth="1"/>
    <col min="2" max="2" width="9.140625" style="1" bestFit="1" customWidth="1"/>
    <col min="3" max="3" width="10.140625" style="1" bestFit="1" customWidth="1"/>
    <col min="4" max="10" width="13.85546875" style="1" customWidth="1"/>
    <col min="11" max="16384" width="9.140625" style="1"/>
  </cols>
  <sheetData>
    <row r="1" spans="1:10" x14ac:dyDescent="0.25">
      <c r="B1" s="2"/>
      <c r="C1" s="3" t="s">
        <v>79</v>
      </c>
      <c r="D1" s="2"/>
      <c r="E1" s="2"/>
      <c r="F1" s="2"/>
    </row>
    <row r="2" spans="1:10" x14ac:dyDescent="0.25">
      <c r="A2" s="4" t="s">
        <v>80</v>
      </c>
      <c r="B2" s="5" t="s">
        <v>0</v>
      </c>
      <c r="D2" s="6" t="s">
        <v>1</v>
      </c>
      <c r="E2" s="2"/>
      <c r="F2" s="2"/>
      <c r="G2" s="2"/>
      <c r="H2" s="2"/>
    </row>
    <row r="3" spans="1:10" x14ac:dyDescent="0.25">
      <c r="B3" s="7" t="s">
        <v>2</v>
      </c>
      <c r="D3" s="8">
        <v>0</v>
      </c>
      <c r="E3" s="8">
        <v>1</v>
      </c>
      <c r="F3" s="8">
        <v>2</v>
      </c>
      <c r="G3" s="9">
        <v>3</v>
      </c>
      <c r="H3" s="8">
        <v>4</v>
      </c>
      <c r="I3" s="8">
        <v>5</v>
      </c>
      <c r="J3" s="8">
        <v>6</v>
      </c>
    </row>
    <row r="4" spans="1:10" x14ac:dyDescent="0.25">
      <c r="B4" s="9" t="s">
        <v>3</v>
      </c>
      <c r="C4" s="2" t="s">
        <v>4</v>
      </c>
      <c r="D4" s="145">
        <f>SUM(E10)</f>
        <v>58905</v>
      </c>
      <c r="E4" s="104"/>
      <c r="F4" s="104"/>
      <c r="G4" s="104"/>
      <c r="H4" s="104"/>
      <c r="I4" s="104"/>
      <c r="J4" s="104"/>
    </row>
    <row r="5" spans="1:10" x14ac:dyDescent="0.25">
      <c r="A5" s="10"/>
      <c r="B5" s="9">
        <v>1</v>
      </c>
      <c r="C5" s="2" t="s">
        <v>5</v>
      </c>
      <c r="D5" s="104">
        <f>SUM(E11)</f>
        <v>61957</v>
      </c>
      <c r="E5" s="104">
        <f>+D5+$E$13</f>
        <v>81498</v>
      </c>
      <c r="F5" s="104">
        <f>+E5+$E$13</f>
        <v>101039</v>
      </c>
      <c r="G5" s="104">
        <f>+F5+$E$13</f>
        <v>120580</v>
      </c>
      <c r="H5" s="104">
        <f t="shared" ref="H5:J5" si="0">+G5+$E$13</f>
        <v>140121</v>
      </c>
      <c r="I5" s="104">
        <f t="shared" si="0"/>
        <v>159662</v>
      </c>
      <c r="J5" s="104">
        <f t="shared" si="0"/>
        <v>179203</v>
      </c>
    </row>
    <row r="6" spans="1:10" x14ac:dyDescent="0.25">
      <c r="A6" s="1" t="s">
        <v>6</v>
      </c>
      <c r="B6" s="9">
        <v>2</v>
      </c>
      <c r="C6" s="2" t="s">
        <v>7</v>
      </c>
      <c r="D6" s="104">
        <f>D4+E12</f>
        <v>81441</v>
      </c>
      <c r="E6" s="104">
        <f>+D6+$E$13</f>
        <v>100982</v>
      </c>
      <c r="F6" s="104">
        <f>+E6+$E$13</f>
        <v>120523</v>
      </c>
      <c r="G6" s="104">
        <f t="shared" ref="G6:J6" si="1">+F6+$E$13</f>
        <v>140064</v>
      </c>
      <c r="H6" s="104">
        <f t="shared" si="1"/>
        <v>159605</v>
      </c>
      <c r="I6" s="104">
        <f t="shared" si="1"/>
        <v>179146</v>
      </c>
      <c r="J6" s="104">
        <f t="shared" si="1"/>
        <v>198687</v>
      </c>
    </row>
    <row r="7" spans="1:10" x14ac:dyDescent="0.25">
      <c r="B7" s="9">
        <v>3</v>
      </c>
      <c r="C7" s="2" t="s">
        <v>2</v>
      </c>
      <c r="D7" s="104">
        <f>D6+E12</f>
        <v>103977</v>
      </c>
      <c r="E7" s="104"/>
      <c r="F7" s="104"/>
      <c r="G7" s="104"/>
      <c r="H7" s="104"/>
      <c r="I7" s="104"/>
      <c r="J7" s="104"/>
    </row>
    <row r="8" spans="1:10" x14ac:dyDescent="0.25">
      <c r="B8" s="9">
        <v>4</v>
      </c>
      <c r="C8" s="2" t="s">
        <v>2</v>
      </c>
      <c r="D8" s="104">
        <f>D7+E12</f>
        <v>126513</v>
      </c>
      <c r="E8" s="104"/>
      <c r="F8" s="104"/>
      <c r="G8" s="104"/>
      <c r="H8" s="104"/>
      <c r="I8" s="104"/>
      <c r="J8" s="104"/>
    </row>
    <row r="9" spans="1:10" x14ac:dyDescent="0.25">
      <c r="B9" s="11" t="s">
        <v>8</v>
      </c>
      <c r="D9" s="104"/>
      <c r="E9" s="104"/>
      <c r="F9" s="104"/>
      <c r="G9" s="104"/>
      <c r="H9" s="104"/>
      <c r="I9" s="104"/>
      <c r="J9" s="104"/>
    </row>
    <row r="10" spans="1:10" x14ac:dyDescent="0.25">
      <c r="A10" s="10"/>
      <c r="B10" s="9">
        <v>1</v>
      </c>
      <c r="C10" s="12" t="s">
        <v>9</v>
      </c>
      <c r="D10" s="105"/>
      <c r="E10" s="106">
        <v>58905</v>
      </c>
      <c r="F10" s="143" t="s">
        <v>75</v>
      </c>
      <c r="G10" s="144"/>
      <c r="H10" s="146" t="s">
        <v>87</v>
      </c>
      <c r="I10" s="104"/>
      <c r="J10" s="104"/>
    </row>
    <row r="11" spans="1:10" x14ac:dyDescent="0.25">
      <c r="B11" s="9">
        <v>1</v>
      </c>
      <c r="C11" s="12" t="s">
        <v>10</v>
      </c>
      <c r="D11" s="105"/>
      <c r="E11" s="106">
        <v>61957</v>
      </c>
      <c r="F11" s="104"/>
      <c r="G11" s="104"/>
      <c r="H11" s="104"/>
      <c r="I11" s="104"/>
      <c r="J11" s="104"/>
    </row>
    <row r="12" spans="1:10" x14ac:dyDescent="0.25">
      <c r="B12" s="9">
        <v>1</v>
      </c>
      <c r="C12" s="12" t="s">
        <v>11</v>
      </c>
      <c r="D12" s="105"/>
      <c r="E12" s="106">
        <v>22536</v>
      </c>
      <c r="F12" s="104"/>
      <c r="G12" s="104"/>
      <c r="H12" s="104"/>
      <c r="I12" s="104"/>
      <c r="J12" s="104"/>
    </row>
    <row r="13" spans="1:10" x14ac:dyDescent="0.25">
      <c r="B13" s="9">
        <v>1</v>
      </c>
      <c r="C13" s="12" t="s">
        <v>12</v>
      </c>
      <c r="D13" s="105"/>
      <c r="E13" s="106">
        <v>19541</v>
      </c>
      <c r="F13" s="104"/>
      <c r="G13" s="104"/>
      <c r="H13" s="104"/>
      <c r="I13" s="104"/>
      <c r="J13" s="104"/>
    </row>
    <row r="14" spans="1:10" x14ac:dyDescent="0.25">
      <c r="B14" s="2"/>
      <c r="D14" s="2"/>
      <c r="E14" s="2"/>
      <c r="F14" s="2"/>
    </row>
    <row r="15" spans="1:10" x14ac:dyDescent="0.25">
      <c r="A15" s="4" t="s">
        <v>80</v>
      </c>
      <c r="B15" s="5" t="s">
        <v>13</v>
      </c>
      <c r="D15" s="6" t="s">
        <v>1</v>
      </c>
      <c r="E15" s="2"/>
      <c r="F15" s="2"/>
    </row>
    <row r="16" spans="1:10" x14ac:dyDescent="0.25">
      <c r="B16" s="7" t="s">
        <v>2</v>
      </c>
      <c r="D16" s="8">
        <v>0</v>
      </c>
      <c r="E16" s="8">
        <v>1</v>
      </c>
      <c r="F16" s="8">
        <v>2</v>
      </c>
      <c r="G16" s="9">
        <v>3</v>
      </c>
      <c r="H16" s="8">
        <v>4</v>
      </c>
      <c r="I16" s="8">
        <v>5</v>
      </c>
      <c r="J16" s="8">
        <v>6</v>
      </c>
    </row>
    <row r="17" spans="1:10" x14ac:dyDescent="0.25">
      <c r="B17" s="9" t="s">
        <v>3</v>
      </c>
      <c r="C17" s="2" t="s">
        <v>4</v>
      </c>
      <c r="D17" s="104">
        <f>ROUNDUP(D4*1.25,0)</f>
        <v>73632</v>
      </c>
      <c r="E17" s="104"/>
      <c r="F17" s="104"/>
      <c r="G17" s="104"/>
      <c r="H17" s="104"/>
      <c r="I17" s="104"/>
      <c r="J17" s="104"/>
    </row>
    <row r="18" spans="1:10" x14ac:dyDescent="0.25">
      <c r="A18" s="10"/>
      <c r="B18" s="9">
        <v>1</v>
      </c>
      <c r="C18" s="2" t="s">
        <v>5</v>
      </c>
      <c r="D18" s="104">
        <f>ROUNDUP(D5*1.25,0)</f>
        <v>77447</v>
      </c>
      <c r="E18" s="104">
        <f>ROUNDUP(E5*1.25,0)</f>
        <v>101873</v>
      </c>
      <c r="F18" s="104">
        <f>ROUNDUP(F5*1.25,0)</f>
        <v>126299</v>
      </c>
      <c r="G18" s="104">
        <f t="shared" ref="G18:J19" si="2">ROUNDUP(G5*1.25,0)</f>
        <v>150725</v>
      </c>
      <c r="H18" s="104">
        <f t="shared" si="2"/>
        <v>175152</v>
      </c>
      <c r="I18" s="104">
        <f t="shared" si="2"/>
        <v>199578</v>
      </c>
      <c r="J18" s="104">
        <f t="shared" si="2"/>
        <v>224004</v>
      </c>
    </row>
    <row r="19" spans="1:10" x14ac:dyDescent="0.25">
      <c r="A19" s="1" t="s">
        <v>6</v>
      </c>
      <c r="B19" s="9">
        <v>2</v>
      </c>
      <c r="C19" s="2" t="s">
        <v>7</v>
      </c>
      <c r="D19" s="104">
        <f>ROUNDUP(D6*1.25,0)</f>
        <v>101802</v>
      </c>
      <c r="E19" s="104">
        <f>ROUNDUP(E6*1.25,0)</f>
        <v>126228</v>
      </c>
      <c r="F19" s="104">
        <f>ROUNDUP(F6*1.25,0)</f>
        <v>150654</v>
      </c>
      <c r="G19" s="104">
        <f t="shared" si="2"/>
        <v>175080</v>
      </c>
      <c r="H19" s="104">
        <f t="shared" si="2"/>
        <v>199507</v>
      </c>
      <c r="I19" s="104">
        <f t="shared" si="2"/>
        <v>223933</v>
      </c>
      <c r="J19" s="104">
        <f t="shared" si="2"/>
        <v>248359</v>
      </c>
    </row>
    <row r="20" spans="1:10" x14ac:dyDescent="0.25">
      <c r="B20" s="9">
        <v>3</v>
      </c>
      <c r="C20" s="2" t="s">
        <v>2</v>
      </c>
      <c r="D20" s="104">
        <f>ROUNDUP(D7*1.25,0)</f>
        <v>129972</v>
      </c>
      <c r="E20" s="104"/>
      <c r="F20" s="104"/>
      <c r="G20" s="104"/>
      <c r="H20" s="104"/>
      <c r="I20" s="104"/>
      <c r="J20" s="104"/>
    </row>
    <row r="21" spans="1:10" x14ac:dyDescent="0.25">
      <c r="B21" s="9">
        <v>4</v>
      </c>
      <c r="C21" s="2" t="s">
        <v>2</v>
      </c>
      <c r="D21" s="104">
        <f>ROUNDUP(D8*1.25,0)</f>
        <v>158142</v>
      </c>
      <c r="E21" s="104"/>
      <c r="F21" s="104"/>
      <c r="G21" s="104"/>
      <c r="H21" s="104"/>
      <c r="I21" s="104"/>
      <c r="J21" s="104"/>
    </row>
    <row r="22" spans="1:10" x14ac:dyDescent="0.25">
      <c r="B22" s="11" t="s">
        <v>8</v>
      </c>
      <c r="D22" s="104"/>
      <c r="E22" s="104"/>
      <c r="F22" s="104"/>
      <c r="G22" s="104"/>
      <c r="H22" s="104"/>
      <c r="I22" s="104"/>
      <c r="J22" s="104"/>
    </row>
    <row r="23" spans="1:10" x14ac:dyDescent="0.25">
      <c r="A23" s="10"/>
      <c r="B23" s="9">
        <v>1</v>
      </c>
      <c r="C23" s="12" t="s">
        <v>9</v>
      </c>
      <c r="D23" s="105"/>
      <c r="E23" s="104">
        <f>SUM(E10*1.25)</f>
        <v>73631.25</v>
      </c>
      <c r="F23" s="104"/>
      <c r="G23" s="104"/>
      <c r="H23" s="104"/>
      <c r="I23" s="104"/>
      <c r="J23" s="104"/>
    </row>
    <row r="24" spans="1:10" x14ac:dyDescent="0.25">
      <c r="B24" s="9">
        <v>1</v>
      </c>
      <c r="C24" s="12" t="s">
        <v>10</v>
      </c>
      <c r="D24" s="105"/>
      <c r="E24" s="104">
        <f>SUM(E11*1.25)</f>
        <v>77446.25</v>
      </c>
      <c r="F24" s="104"/>
      <c r="G24" s="104"/>
      <c r="H24" s="104"/>
      <c r="I24" s="104"/>
      <c r="J24" s="104"/>
    </row>
    <row r="25" spans="1:10" x14ac:dyDescent="0.25">
      <c r="B25" s="9">
        <v>1</v>
      </c>
      <c r="C25" s="12" t="s">
        <v>11</v>
      </c>
      <c r="D25" s="105"/>
      <c r="E25" s="104">
        <f>SUM(E12*1.25)</f>
        <v>28170</v>
      </c>
      <c r="F25" s="104"/>
      <c r="G25" s="104"/>
      <c r="H25" s="104"/>
      <c r="I25" s="104"/>
      <c r="J25" s="104"/>
    </row>
    <row r="26" spans="1:10" x14ac:dyDescent="0.25">
      <c r="B26" s="9">
        <v>1</v>
      </c>
      <c r="C26" s="12" t="s">
        <v>12</v>
      </c>
      <c r="D26" s="105"/>
      <c r="E26" s="104">
        <f>SUM(E13*1.25)</f>
        <v>24426.25</v>
      </c>
      <c r="F26" s="104"/>
      <c r="G26" s="104"/>
      <c r="H26" s="104"/>
      <c r="I26" s="104"/>
      <c r="J26" s="104"/>
    </row>
    <row r="27" spans="1:10" x14ac:dyDescent="0.25">
      <c r="D27" s="104"/>
      <c r="E27" s="104"/>
      <c r="F27" s="104"/>
      <c r="G27" s="104"/>
      <c r="H27" s="104"/>
      <c r="I27" s="104"/>
      <c r="J27" s="104"/>
    </row>
    <row r="28" spans="1:10" x14ac:dyDescent="0.25">
      <c r="D28" s="104"/>
      <c r="E28" s="104"/>
      <c r="F28" s="104"/>
      <c r="G28" s="104"/>
      <c r="H28" s="104"/>
      <c r="I28" s="104"/>
      <c r="J28" s="104"/>
    </row>
  </sheetData>
  <sheetProtection formatCells="0" formatColumns="0" autoFilter="0" pivotTables="0"/>
  <mergeCells count="1">
    <mergeCell ref="F10:G1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8a4bee-53bf-4930-b787-c68d55a56e48">
      <Terms xmlns="http://schemas.microsoft.com/office/infopath/2007/PartnerControls"/>
    </lcf76f155ced4ddcb4097134ff3c332f>
    <TaxCatchAll xmlns="7e3f6cdb-87d7-404d-ac38-6fe46ffc395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E699CD205BF1489CE0C0E0D74B9293" ma:contentTypeVersion="16" ma:contentTypeDescription="Create a new document." ma:contentTypeScope="" ma:versionID="ca24314c8e0d68f550b81b995d922101">
  <xsd:schema xmlns:xsd="http://www.w3.org/2001/XMLSchema" xmlns:xs="http://www.w3.org/2001/XMLSchema" xmlns:p="http://schemas.microsoft.com/office/2006/metadata/properties" xmlns:ns2="878a4bee-53bf-4930-b787-c68d55a56e48" xmlns:ns3="7e3f6cdb-87d7-404d-ac38-6fe46ffc3957" targetNamespace="http://schemas.microsoft.com/office/2006/metadata/properties" ma:root="true" ma:fieldsID="a56c31a0bdb8099e79ddd529ebe6c2c3" ns2:_="" ns3:_="">
    <xsd:import namespace="878a4bee-53bf-4930-b787-c68d55a56e48"/>
    <xsd:import namespace="7e3f6cdb-87d7-404d-ac38-6fe46ffc39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8a4bee-53bf-4930-b787-c68d55a56e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a2dedee-da4e-4579-9dd8-20f074e9b6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f6cdb-87d7-404d-ac38-6fe46ffc395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6d18e36-09dd-4c9e-9e64-03013efe9fe8}" ma:internalName="TaxCatchAll" ma:showField="CatchAllData" ma:web="7e3f6cdb-87d7-404d-ac38-6fe46ffc39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A34920-6E6E-40D6-84EB-519182735B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3F2155-6AB2-49F0-B9D5-1541D7916EEF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332cb9fa-af2f-47fc-b7bc-b970e26ec737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209ee6c7-75ad-4f55-9d8a-08ac9e792524"/>
    <ds:schemaRef ds:uri="878a4bee-53bf-4930-b787-c68d55a56e48"/>
    <ds:schemaRef ds:uri="7e3f6cdb-87d7-404d-ac38-6fe46ffc3957"/>
  </ds:schemaRefs>
</ds:datastoreItem>
</file>

<file path=customXml/itemProps3.xml><?xml version="1.0" encoding="utf-8"?>
<ds:datastoreItem xmlns:ds="http://schemas.openxmlformats.org/officeDocument/2006/customXml" ds:itemID="{FBC49807-4629-49C3-BE6E-A81FE002BE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8a4bee-53bf-4930-b787-c68d55a56e48"/>
    <ds:schemaRef ds:uri="7e3f6cdb-87d7-404d-ac38-6fe46ffc39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Eligibility Checker</vt:lpstr>
      <vt:lpstr>YTD Income Calculator</vt:lpstr>
      <vt:lpstr>Current NRAS YEAR</vt:lpstr>
      <vt:lpstr>'Eligibility Checker'!Print_Area</vt:lpstr>
      <vt:lpstr>'YTD Income Calculator'!Print_Area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</dc:creator>
  <cp:lastModifiedBy>Geoff Crane</cp:lastModifiedBy>
  <cp:lastPrinted>2022-08-17T07:25:42Z</cp:lastPrinted>
  <dcterms:created xsi:type="dcterms:W3CDTF">2014-10-17T01:21:09Z</dcterms:created>
  <dcterms:modified xsi:type="dcterms:W3CDTF">2023-03-16T01:17:36Z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0x0101004DE699CD205BF1489CE0C0E0D74B9293</vt:lpwstr>
  </property>
  <property fmtid="{D5CDD505-2E9C-101B-9397-08002B2CF9AE}" pid="3" name="MediaServiceImageTags">
    <vt:lpwstr/>
  </property>
</Properties>
</file>